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trommer\wMGM\okt\a205h-dab\xlsStair\"/>
    </mc:Choice>
  </mc:AlternateContent>
  <xr:revisionPtr revIDLastSave="0" documentId="13_ncr:1_{660E2A6E-2CDA-4E17-8F1B-92D7CDAA4190}" xr6:coauthVersionLast="47" xr6:coauthVersionMax="47" xr10:uidLastSave="{00000000-0000-0000-0000-000000000000}"/>
  <bookViews>
    <workbookView xWindow="-108" yWindow="-108" windowWidth="23256" windowHeight="12456" xr2:uid="{215402AA-5B9E-452C-AD52-292DDC242049}"/>
  </bookViews>
  <sheets>
    <sheet name="DAB" sheetId="1" r:id="rId1"/>
  </sheets>
  <definedNames>
    <definedName name="_∆ter">_xlfn.ANCHORARRAY(DAB!$O$2)</definedName>
    <definedName name="_∆yi">_xlfn.ANCHORARRAY(DAB!$M$2)</definedName>
    <definedName name="_∆yn">_xlfn.ANCHORARRAY(DAB!$N$2)</definedName>
    <definedName name="_i">_xlfn.ANCHORARRAY(DAB!$E$2)</definedName>
    <definedName name="_ix">_xlfn.ANCHORARRAY(DAB!$F$2)</definedName>
    <definedName name="_iy">_xlfn.ANCHORARRAY(DAB!$G$2)</definedName>
    <definedName name="_sx">_xlfn.ANCHORARRAY(DAB!$H$2)</definedName>
    <definedName name="_sy">_xlfn.ANCHORARRAY(DAB!$I$2)</definedName>
    <definedName name="_ux">_xlfn.ANCHORARRAY(DAB!$J$2)</definedName>
    <definedName name="_uy">_xlfn.ANCHORARRAY(DAB!$K$2)</definedName>
    <definedName name="_vxoffset">_xlfn.ANCHORARRAY(DAB!#REF!)</definedName>
    <definedName name="_vyoffset">_xlfn.ANCHORARRAY(DAB!#REF!)</definedName>
    <definedName name="_xoffset">_xlfn.ANCHORARRAY(DAB!#REF!)</definedName>
    <definedName name="_yoffset">_xlfn.ANCHORARRAY(DAB!#REF!)</definedName>
    <definedName name="n">DAB!$C$8</definedName>
    <definedName name="p_karszel">DAB!$C$3</definedName>
    <definedName name="p_lemezv">DAB!$C$12</definedName>
    <definedName name="p_maxmag">DAB!$C$6</definedName>
    <definedName name="p_szintmag">DAB!$C$5</definedName>
    <definedName name="v_fokmag">DAB!$C$9</definedName>
    <definedName name="v_fokszel">DAB!$C$10</definedName>
    <definedName name="v_lepszam">DAB!$C$8</definedName>
    <definedName name="v_metszet">DAB!$C$22</definedName>
    <definedName name="v_táv">DAB!$C$15</definedName>
    <definedName name="v_λ">DAB!$C$14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" l="1" a="1"/>
  <c r="K2" i="1" s="1"/>
  <c r="C8" i="1"/>
  <c r="C9" i="1" s="1"/>
  <c r="C10" i="1" l="1"/>
  <c r="E2" i="1" a="1"/>
  <c r="C14" i="1" l="1"/>
  <c r="C17" i="1"/>
  <c r="E2" i="1"/>
  <c r="F2" i="1" s="1" a="1"/>
  <c r="F2" i="1" s="1"/>
  <c r="C15" i="1" l="1"/>
  <c r="G2" i="1" a="1"/>
  <c r="H2" i="1" a="1"/>
  <c r="G2" i="1" l="1"/>
  <c r="I2" i="1" s="1" a="1"/>
  <c r="H2" i="1"/>
  <c r="J2" i="1" s="1" a="1"/>
  <c r="I2" i="1" l="1"/>
  <c r="J2" i="1"/>
  <c r="M2" i="1" l="1" a="1"/>
  <c r="M2" i="1" l="1"/>
  <c r="N2" i="1" a="1"/>
  <c r="N2" i="1" l="1"/>
  <c r="O2" i="1" a="1"/>
  <c r="O2" i="1" l="1"/>
  <c r="C22" i="1" s="1"/>
  <c r="C24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<sst xmlns="http://schemas.openxmlformats.org/spreadsheetml/2006/main" count="23" uniqueCount="22">
  <si>
    <t>lépcsőkar szélessége</t>
  </si>
  <si>
    <t>szintmagasság</t>
  </si>
  <si>
    <t>fok magassága</t>
  </si>
  <si>
    <t>fok szélessege</t>
  </si>
  <si>
    <t>_i</t>
  </si>
  <si>
    <t>lemez vastagsága</t>
  </si>
  <si>
    <t>lemez és födém távolsága</t>
  </si>
  <si>
    <t>fellépés max. magassága</t>
  </si>
  <si>
    <t>_ix</t>
  </si>
  <si>
    <t>_iy</t>
  </si>
  <si>
    <r>
      <t xml:space="preserve">fellépesek száma </t>
    </r>
    <r>
      <rPr>
        <sz val="11"/>
        <color theme="1"/>
        <rFont val="Roboto Condensed"/>
        <charset val="238"/>
        <scheme val="minor"/>
      </rPr>
      <t>❯</t>
    </r>
    <r>
      <rPr>
        <i/>
        <sz val="11"/>
        <color theme="1"/>
        <rFont val="Roboto Condensed"/>
        <family val="2"/>
        <charset val="238"/>
        <scheme val="minor"/>
      </rPr>
      <t xml:space="preserve">  n</t>
    </r>
  </si>
  <si>
    <r>
      <t xml:space="preserve">lépcsőlemez lejtése </t>
    </r>
    <r>
      <rPr>
        <sz val="11"/>
        <color theme="1"/>
        <rFont val="Roboto Condensed"/>
        <charset val="238"/>
        <scheme val="minor"/>
      </rPr>
      <t>❯</t>
    </r>
    <r>
      <rPr>
        <i/>
        <sz val="11"/>
        <color theme="1"/>
        <rFont val="Roboto Condensed"/>
        <family val="2"/>
        <charset val="238"/>
        <scheme val="minor"/>
      </rPr>
      <t xml:space="preserve"> λ</t>
    </r>
  </si>
  <si>
    <t>_sx</t>
  </si>
  <si>
    <t>_sy</t>
  </si>
  <si>
    <t>_ux</t>
  </si>
  <si>
    <t>_uy</t>
  </si>
  <si>
    <t>_∆ter</t>
  </si>
  <si>
    <t>metszet területe</t>
  </si>
  <si>
    <t>_∆yi</t>
  </si>
  <si>
    <t>_∆yn</t>
  </si>
  <si>
    <t>lépcsőkar térfogata</t>
  </si>
  <si>
    <t>Alapadatok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</si>
</sst>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6" formatCode="General&quot; cm&quot;"/>
    <numFmt numFmtId="167" formatCode="General_·\°"/>
    <numFmt numFmtId="168" formatCode="General&quot; m²&quot;"/>
    <numFmt numFmtId="169" formatCode="General&quot; m³&quot;"/>
  </numFmts>
  <fonts count="7" x14ac:knownFonts="1">
    <font>
      <sz val="11"/>
      <color theme="1"/>
      <name val="Roboto Condensed"/>
      <family val="2"/>
      <scheme val="minor"/>
    </font>
    <font>
      <b/>
      <sz val="11"/>
      <color theme="1"/>
      <name val="Roboto Condensed"/>
      <family val="2"/>
      <scheme val="minor"/>
    </font>
    <font>
      <b/>
      <sz val="11"/>
      <color theme="1"/>
      <name val="Montserrat"/>
      <charset val="238"/>
      <scheme val="major"/>
    </font>
    <font>
      <b/>
      <sz val="11"/>
      <color theme="1"/>
      <name val="Roboto Condensed"/>
      <charset val="238"/>
      <scheme val="minor"/>
    </font>
    <font>
      <i/>
      <sz val="11"/>
      <color theme="1"/>
      <name val="Roboto Condensed"/>
      <family val="2"/>
      <charset val="238"/>
      <scheme val="minor"/>
    </font>
    <font>
      <sz val="11"/>
      <color theme="1"/>
      <name val="Roboto Condensed"/>
      <charset val="238"/>
      <scheme val="minor"/>
    </font>
    <font>
      <b/>
      <sz val="11"/>
      <color theme="0"/>
      <name val="Montserrat"/>
      <charset val="238"/>
      <scheme val="major"/>
    </font>
  </fonts>
  <fills count="10">
    <fill>
      <patternFill patternType="none"/>
    </fill>
    <fill>
      <patternFill patternType="gray125"/>
    </fill>
    <fill>
      <patternFill patternType="solid">
        <fgColor rgb="FFEEEEE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EECCEE"/>
        <bgColor indexed="64"/>
      </patternFill>
    </fill>
  </fills>
  <borders count="2">
    <border>
      <left/>
      <right/>
      <top/>
      <bottom/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4" fillId="0" borderId="0" xfId="0" applyFont="1" applyAlignment="1">
      <alignment horizontal="right" vertical="top"/>
    </xf>
    <xf numFmtId="0" fontId="0" fillId="2" borderId="0" xfId="0" applyFill="1" applyAlignment="1">
      <alignment horizontal="center" vertical="top"/>
    </xf>
    <xf numFmtId="166" fontId="0" fillId="2" borderId="0" xfId="0" applyNumberFormat="1" applyFill="1" applyAlignment="1">
      <alignment vertical="top"/>
    </xf>
    <xf numFmtId="0" fontId="6" fillId="3" borderId="0" xfId="0" applyFont="1" applyFill="1" applyAlignment="1">
      <alignment horizontal="center" vertical="top"/>
    </xf>
    <xf numFmtId="0" fontId="6" fillId="4" borderId="0" xfId="0" applyFont="1" applyFill="1" applyAlignment="1">
      <alignment horizontal="center" vertical="top"/>
    </xf>
    <xf numFmtId="0" fontId="2" fillId="5" borderId="0" xfId="0" applyFont="1" applyFill="1" applyAlignment="1">
      <alignment horizontal="center" vertical="top"/>
    </xf>
    <xf numFmtId="0" fontId="6" fillId="6" borderId="0" xfId="0" applyFont="1" applyFill="1" applyAlignment="1">
      <alignment horizontal="center" vertical="top"/>
    </xf>
    <xf numFmtId="0" fontId="6" fillId="7" borderId="0" xfId="0" applyFont="1" applyFill="1" applyAlignment="1">
      <alignment horizontal="center" vertical="top"/>
    </xf>
    <xf numFmtId="0" fontId="4" fillId="0" borderId="1" xfId="0" applyFont="1" applyBorder="1" applyAlignment="1">
      <alignment horizontal="right" vertical="top"/>
    </xf>
    <xf numFmtId="0" fontId="0" fillId="0" borderId="1" xfId="0" applyBorder="1" applyAlignment="1">
      <alignment vertical="top"/>
    </xf>
    <xf numFmtId="167" fontId="0" fillId="2" borderId="0" xfId="0" applyNumberFormat="1" applyFill="1" applyAlignment="1">
      <alignment vertical="top"/>
    </xf>
    <xf numFmtId="166" fontId="1" fillId="8" borderId="0" xfId="0" applyNumberFormat="1" applyFont="1" applyFill="1" applyAlignment="1">
      <alignment vertical="top"/>
    </xf>
    <xf numFmtId="166" fontId="3" fillId="8" borderId="0" xfId="0" applyNumberFormat="1" applyFont="1" applyFill="1" applyAlignment="1">
      <alignment vertical="top"/>
    </xf>
    <xf numFmtId="168" fontId="3" fillId="9" borderId="0" xfId="0" applyNumberFormat="1" applyFont="1" applyFill="1" applyAlignment="1">
      <alignment vertical="top"/>
    </xf>
    <xf numFmtId="169" fontId="3" fillId="9" borderId="0" xfId="0" applyNumberFormat="1" applyFont="1" applyFill="1" applyAlignment="1">
      <alignment vertical="top"/>
    </xf>
    <xf numFmtId="0" fontId="2" fillId="7" borderId="0" xfId="0" applyFont="1" applyFill="1" applyAlignment="1">
      <alignment horizontal="right" vertical="top"/>
    </xf>
    <xf numFmtId="0" fontId="2" fillId="7" borderId="0" xfId="0" applyFont="1" applyFill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ECCEE"/>
      <color rgb="FFFFCCCC"/>
      <color rgb="FF99FFCC"/>
      <color rgb="FFEEEEEE"/>
      <color rgb="FFEECCDD"/>
      <color rgb="FFFFFFCC"/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35270594417536E-2"/>
          <c:y val="7.6153106614349278E-2"/>
          <c:w val="0.90280865579612835"/>
          <c:h val="0.89420422188591053"/>
        </c:manualLayout>
      </c:layout>
      <c:scatterChart>
        <c:scatterStyle val="lineMarker"/>
        <c:varyColors val="0"/>
        <c:ser>
          <c:idx val="1"/>
          <c:order val="0"/>
          <c:tx>
            <c:v>fokok</c:v>
          </c:tx>
          <c:spPr>
            <a:ln w="31750" cap="rnd">
              <a:solidFill>
                <a:schemeClr val="tx2"/>
              </a:solidFill>
              <a:round/>
            </a:ln>
            <a:effectLst/>
          </c:spPr>
          <c:marker>
            <c:symbol val="none"/>
          </c:marker>
          <c:xVal>
            <c:numRef>
              <c:f>[0]!_sx</c:f>
              <c:numCache>
                <c:formatCode>General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26.315789473684212</c:v>
                </c:pt>
                <c:pt idx="3">
                  <c:v>26.315789473684212</c:v>
                </c:pt>
                <c:pt idx="4">
                  <c:v>52.631578947368425</c:v>
                </c:pt>
                <c:pt idx="5">
                  <c:v>52.631578947368425</c:v>
                </c:pt>
                <c:pt idx="6">
                  <c:v>78.94736842105263</c:v>
                </c:pt>
                <c:pt idx="7">
                  <c:v>78.94736842105263</c:v>
                </c:pt>
                <c:pt idx="8">
                  <c:v>105.26315789473685</c:v>
                </c:pt>
                <c:pt idx="9">
                  <c:v>105.26315789473685</c:v>
                </c:pt>
                <c:pt idx="10">
                  <c:v>131.57894736842107</c:v>
                </c:pt>
                <c:pt idx="11">
                  <c:v>131.57894736842107</c:v>
                </c:pt>
                <c:pt idx="12">
                  <c:v>157.89473684210526</c:v>
                </c:pt>
                <c:pt idx="13">
                  <c:v>157.89473684210526</c:v>
                </c:pt>
                <c:pt idx="14">
                  <c:v>184.21052631578948</c:v>
                </c:pt>
                <c:pt idx="15">
                  <c:v>184.21052631578948</c:v>
                </c:pt>
                <c:pt idx="16">
                  <c:v>210.5263157894737</c:v>
                </c:pt>
                <c:pt idx="17">
                  <c:v>210.5263157894737</c:v>
                </c:pt>
                <c:pt idx="18">
                  <c:v>236.84210526315792</c:v>
                </c:pt>
                <c:pt idx="19">
                  <c:v>236.84210526315792</c:v>
                </c:pt>
                <c:pt idx="20">
                  <c:v>263.15789473684214</c:v>
                </c:pt>
                <c:pt idx="21">
                  <c:v>263.15789473684214</c:v>
                </c:pt>
                <c:pt idx="22">
                  <c:v>289.47368421052636</c:v>
                </c:pt>
                <c:pt idx="23">
                  <c:v>289.47368421052636</c:v>
                </c:pt>
                <c:pt idx="24">
                  <c:v>315.78947368421052</c:v>
                </c:pt>
                <c:pt idx="25">
                  <c:v>315.78947368421052</c:v>
                </c:pt>
                <c:pt idx="26">
                  <c:v>342.10526315789474</c:v>
                </c:pt>
                <c:pt idx="27">
                  <c:v>342.10526315789474</c:v>
                </c:pt>
                <c:pt idx="28">
                  <c:v>368.42105263157896</c:v>
                </c:pt>
                <c:pt idx="29">
                  <c:v>368.42105263157896</c:v>
                </c:pt>
                <c:pt idx="30">
                  <c:v>394.73684210526318</c:v>
                </c:pt>
                <c:pt idx="31">
                  <c:v>394.73684210526318</c:v>
                </c:pt>
                <c:pt idx="32">
                  <c:v>421.0526315789474</c:v>
                </c:pt>
                <c:pt idx="33">
                  <c:v>421.0526315789474</c:v>
                </c:pt>
                <c:pt idx="34">
                  <c:v>447.36842105263162</c:v>
                </c:pt>
                <c:pt idx="35">
                  <c:v>447.36842105263162</c:v>
                </c:pt>
                <c:pt idx="36">
                  <c:v>473.68421052631584</c:v>
                </c:pt>
                <c:pt idx="37">
                  <c:v>473.68421052631584</c:v>
                </c:pt>
                <c:pt idx="38">
                  <c:v>500.00000000000006</c:v>
                </c:pt>
              </c:numCache>
            </c:numRef>
          </c:xVal>
          <c:yVal>
            <c:numRef>
              <c:f>[0]!_sy</c:f>
              <c:numCache>
                <c:formatCode>General</c:formatCode>
                <c:ptCount val="39"/>
                <c:pt idx="0">
                  <c:v>0</c:v>
                </c:pt>
                <c:pt idx="1">
                  <c:v>16.842105263157894</c:v>
                </c:pt>
                <c:pt idx="2">
                  <c:v>16.842105263157894</c:v>
                </c:pt>
                <c:pt idx="3">
                  <c:v>33.684210526315788</c:v>
                </c:pt>
                <c:pt idx="4">
                  <c:v>33.684210526315788</c:v>
                </c:pt>
                <c:pt idx="5">
                  <c:v>50.526315789473685</c:v>
                </c:pt>
                <c:pt idx="6">
                  <c:v>50.526315789473685</c:v>
                </c:pt>
                <c:pt idx="7">
                  <c:v>67.368421052631575</c:v>
                </c:pt>
                <c:pt idx="8">
                  <c:v>67.368421052631575</c:v>
                </c:pt>
                <c:pt idx="9">
                  <c:v>84.210526315789465</c:v>
                </c:pt>
                <c:pt idx="10">
                  <c:v>84.210526315789465</c:v>
                </c:pt>
                <c:pt idx="11">
                  <c:v>101.05263157894737</c:v>
                </c:pt>
                <c:pt idx="12">
                  <c:v>101.05263157894737</c:v>
                </c:pt>
                <c:pt idx="13">
                  <c:v>117.89473684210526</c:v>
                </c:pt>
                <c:pt idx="14">
                  <c:v>117.89473684210526</c:v>
                </c:pt>
                <c:pt idx="15">
                  <c:v>134.73684210526315</c:v>
                </c:pt>
                <c:pt idx="16">
                  <c:v>134.73684210526315</c:v>
                </c:pt>
                <c:pt idx="17">
                  <c:v>151.57894736842104</c:v>
                </c:pt>
                <c:pt idx="18">
                  <c:v>151.57894736842104</c:v>
                </c:pt>
                <c:pt idx="19">
                  <c:v>168.42105263157893</c:v>
                </c:pt>
                <c:pt idx="20">
                  <c:v>168.42105263157893</c:v>
                </c:pt>
                <c:pt idx="21">
                  <c:v>185.26315789473682</c:v>
                </c:pt>
                <c:pt idx="22">
                  <c:v>185.26315789473682</c:v>
                </c:pt>
                <c:pt idx="23">
                  <c:v>202.10526315789474</c:v>
                </c:pt>
                <c:pt idx="24">
                  <c:v>202.10526315789474</c:v>
                </c:pt>
                <c:pt idx="25">
                  <c:v>218.94736842105263</c:v>
                </c:pt>
                <c:pt idx="26">
                  <c:v>218.94736842105263</c:v>
                </c:pt>
                <c:pt idx="27">
                  <c:v>235.78947368421052</c:v>
                </c:pt>
                <c:pt idx="28">
                  <c:v>235.78947368421052</c:v>
                </c:pt>
                <c:pt idx="29">
                  <c:v>252.63157894736841</c:v>
                </c:pt>
                <c:pt idx="30">
                  <c:v>252.63157894736841</c:v>
                </c:pt>
                <c:pt idx="31">
                  <c:v>269.4736842105263</c:v>
                </c:pt>
                <c:pt idx="32">
                  <c:v>269.4736842105263</c:v>
                </c:pt>
                <c:pt idx="33">
                  <c:v>286.31578947368422</c:v>
                </c:pt>
                <c:pt idx="34">
                  <c:v>286.31578947368422</c:v>
                </c:pt>
                <c:pt idx="35">
                  <c:v>303.15789473684208</c:v>
                </c:pt>
                <c:pt idx="36">
                  <c:v>303.15789473684208</c:v>
                </c:pt>
                <c:pt idx="37">
                  <c:v>320</c:v>
                </c:pt>
                <c:pt idx="38">
                  <c:v>320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414-4625-9FB0-DFF1E45D6295}"/>
            </c:ext>
          </c:extLst>
        </c:ser>
        <c:ser>
          <c:idx val="2"/>
          <c:order val="1"/>
          <c:tx>
            <c:v>lemez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[0]!_ux</c:f>
              <c:numCache>
                <c:formatCode>General</c:formatCode>
                <c:ptCount val="39"/>
                <c:pt idx="0">
                  <c:v>0</c:v>
                </c:pt>
                <c:pt idx="1">
                  <c:v>0</c:v>
                </c:pt>
                <c:pt idx="2">
                  <c:v>26.315789473684212</c:v>
                </c:pt>
                <c:pt idx="3">
                  <c:v>26.315789473684212</c:v>
                </c:pt>
                <c:pt idx="4">
                  <c:v>52.631578947368425</c:v>
                </c:pt>
                <c:pt idx="5">
                  <c:v>52.631578947368425</c:v>
                </c:pt>
                <c:pt idx="6">
                  <c:v>78.94736842105263</c:v>
                </c:pt>
                <c:pt idx="7">
                  <c:v>78.94736842105263</c:v>
                </c:pt>
                <c:pt idx="8">
                  <c:v>105.26315789473685</c:v>
                </c:pt>
                <c:pt idx="9">
                  <c:v>105.26315789473685</c:v>
                </c:pt>
                <c:pt idx="10">
                  <c:v>131.57894736842107</c:v>
                </c:pt>
                <c:pt idx="11">
                  <c:v>131.57894736842107</c:v>
                </c:pt>
                <c:pt idx="12">
                  <c:v>157.89473684210526</c:v>
                </c:pt>
                <c:pt idx="13">
                  <c:v>157.89473684210526</c:v>
                </c:pt>
                <c:pt idx="14">
                  <c:v>184.21052631578948</c:v>
                </c:pt>
                <c:pt idx="15">
                  <c:v>184.21052631578948</c:v>
                </c:pt>
                <c:pt idx="16">
                  <c:v>210.5263157894737</c:v>
                </c:pt>
                <c:pt idx="17">
                  <c:v>210.5263157894737</c:v>
                </c:pt>
                <c:pt idx="18">
                  <c:v>236.84210526315792</c:v>
                </c:pt>
                <c:pt idx="19">
                  <c:v>236.84210526315792</c:v>
                </c:pt>
                <c:pt idx="20">
                  <c:v>263.15789473684214</c:v>
                </c:pt>
                <c:pt idx="21">
                  <c:v>263.15789473684214</c:v>
                </c:pt>
                <c:pt idx="22">
                  <c:v>289.47368421052636</c:v>
                </c:pt>
                <c:pt idx="23">
                  <c:v>289.47368421052636</c:v>
                </c:pt>
                <c:pt idx="24">
                  <c:v>315.78947368421052</c:v>
                </c:pt>
                <c:pt idx="25">
                  <c:v>315.78947368421052</c:v>
                </c:pt>
                <c:pt idx="26">
                  <c:v>342.10526315789474</c:v>
                </c:pt>
                <c:pt idx="27">
                  <c:v>342.10526315789474</c:v>
                </c:pt>
                <c:pt idx="28">
                  <c:v>368.42105263157896</c:v>
                </c:pt>
                <c:pt idx="29">
                  <c:v>368.42105263157896</c:v>
                </c:pt>
                <c:pt idx="30">
                  <c:v>394.73684210526318</c:v>
                </c:pt>
                <c:pt idx="31">
                  <c:v>394.73684210526318</c:v>
                </c:pt>
                <c:pt idx="32">
                  <c:v>421.0526315789474</c:v>
                </c:pt>
                <c:pt idx="33">
                  <c:v>421.0526315789474</c:v>
                </c:pt>
                <c:pt idx="34">
                  <c:v>447.36842105263162</c:v>
                </c:pt>
                <c:pt idx="35">
                  <c:v>447.36842105263162</c:v>
                </c:pt>
                <c:pt idx="36">
                  <c:v>473.68421052631584</c:v>
                </c:pt>
                <c:pt idx="37">
                  <c:v>473.68421052631584</c:v>
                </c:pt>
                <c:pt idx="38">
                  <c:v>500.00000000000006</c:v>
                </c:pt>
              </c:numCache>
            </c:numRef>
          </c:xVal>
          <c:yVal>
            <c:numRef>
              <c:f>[0]!_uy</c:f>
              <c:numCache>
                <c:formatCode>General</c:formatCode>
                <c:ptCount val="39"/>
                <c:pt idx="0">
                  <c:v>-23.745315327449326</c:v>
                </c:pt>
                <c:pt idx="1">
                  <c:v>-23.745315327449326</c:v>
                </c:pt>
                <c:pt idx="2">
                  <c:v>-6.9032100642914322</c:v>
                </c:pt>
                <c:pt idx="3">
                  <c:v>-6.9032100642914322</c:v>
                </c:pt>
                <c:pt idx="4">
                  <c:v>9.9388951988664616</c:v>
                </c:pt>
                <c:pt idx="5">
                  <c:v>9.9388951988664616</c:v>
                </c:pt>
                <c:pt idx="6">
                  <c:v>26.781000462024352</c:v>
                </c:pt>
                <c:pt idx="7">
                  <c:v>26.781000462024352</c:v>
                </c:pt>
                <c:pt idx="8">
                  <c:v>43.623105725182249</c:v>
                </c:pt>
                <c:pt idx="9">
                  <c:v>43.623105725182249</c:v>
                </c:pt>
                <c:pt idx="10">
                  <c:v>60.465210988340139</c:v>
                </c:pt>
                <c:pt idx="11">
                  <c:v>60.465210988340139</c:v>
                </c:pt>
                <c:pt idx="12">
                  <c:v>77.307316251498037</c:v>
                </c:pt>
                <c:pt idx="13">
                  <c:v>77.307316251498037</c:v>
                </c:pt>
                <c:pt idx="14">
                  <c:v>94.149421514655927</c:v>
                </c:pt>
                <c:pt idx="15">
                  <c:v>94.149421514655927</c:v>
                </c:pt>
                <c:pt idx="16">
                  <c:v>110.99152677781382</c:v>
                </c:pt>
                <c:pt idx="17">
                  <c:v>110.99152677781382</c:v>
                </c:pt>
                <c:pt idx="18">
                  <c:v>127.83363204097171</c:v>
                </c:pt>
                <c:pt idx="19">
                  <c:v>127.83363204097171</c:v>
                </c:pt>
                <c:pt idx="20">
                  <c:v>144.6757373041296</c:v>
                </c:pt>
                <c:pt idx="21">
                  <c:v>144.6757373041296</c:v>
                </c:pt>
                <c:pt idx="22">
                  <c:v>161.51784256728752</c:v>
                </c:pt>
                <c:pt idx="23">
                  <c:v>161.51784256728752</c:v>
                </c:pt>
                <c:pt idx="24">
                  <c:v>178.35994783044538</c:v>
                </c:pt>
                <c:pt idx="25">
                  <c:v>178.35994783044538</c:v>
                </c:pt>
                <c:pt idx="26">
                  <c:v>195.20205309360327</c:v>
                </c:pt>
                <c:pt idx="27">
                  <c:v>195.20205309360327</c:v>
                </c:pt>
                <c:pt idx="28">
                  <c:v>212.04415835676116</c:v>
                </c:pt>
                <c:pt idx="29">
                  <c:v>212.04415835676116</c:v>
                </c:pt>
                <c:pt idx="30">
                  <c:v>228.88626361991905</c:v>
                </c:pt>
                <c:pt idx="31">
                  <c:v>228.88626361991905</c:v>
                </c:pt>
                <c:pt idx="32">
                  <c:v>245.72836888307697</c:v>
                </c:pt>
                <c:pt idx="33">
                  <c:v>245.72836888307697</c:v>
                </c:pt>
                <c:pt idx="34">
                  <c:v>262.57047414623491</c:v>
                </c:pt>
                <c:pt idx="35">
                  <c:v>262.57047414623491</c:v>
                </c:pt>
                <c:pt idx="36">
                  <c:v>279.41257940939278</c:v>
                </c:pt>
                <c:pt idx="37">
                  <c:v>279.41257940939278</c:v>
                </c:pt>
                <c:pt idx="38">
                  <c:v>296.2546846725507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414-4625-9FB0-DFF1E45D62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6896303"/>
        <c:axId val="1996896783"/>
        <c:extLst/>
      </c:scatterChart>
      <c:valAx>
        <c:axId val="1996896303"/>
        <c:scaling>
          <c:orientation val="minMax"/>
          <c:max val="550"/>
          <c:min val="-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896783"/>
        <c:crosses val="autoZero"/>
        <c:crossBetween val="midCat"/>
        <c:majorUnit val="50"/>
        <c:minorUnit val="10"/>
      </c:valAx>
      <c:valAx>
        <c:axId val="1996896783"/>
        <c:scaling>
          <c:orientation val="minMax"/>
          <c:max val="3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8963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15</xdr:col>
      <xdr:colOff>127000</xdr:colOff>
      <xdr:row>0</xdr:row>
      <xdr:rowOff>0</xdr:rowOff>
    </xdr:from>
    <xdr:to>
      <xdr:col>26</xdr:col>
      <xdr:colOff>22351</xdr:colOff>
      <xdr:row>22</xdr:row>
      <xdr:rowOff>182220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529133-2621-1C98-400B-5AABDE14B7B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_MGM_">
      <a:dk1>
        <a:srgbClr val="334455"/>
      </a:dk1>
      <a:lt1>
        <a:sysClr val="window" lastClr="FFFFFF"/>
      </a:lt1>
      <a:dk2>
        <a:srgbClr val="336677"/>
      </a:dk2>
      <a:lt2>
        <a:srgbClr val="CCDDDD"/>
      </a:lt2>
      <a:accent1>
        <a:srgbClr val="3399BB"/>
      </a:accent1>
      <a:accent2>
        <a:srgbClr val="55BBCC"/>
      </a:accent2>
      <a:accent3>
        <a:srgbClr val="77BBAA"/>
      </a:accent3>
      <a:accent4>
        <a:srgbClr val="779999"/>
      </a:accent4>
      <a:accent5>
        <a:srgbClr val="88AABB"/>
      </a:accent5>
      <a:accent6>
        <a:srgbClr val="993366"/>
      </a:accent6>
      <a:hlink>
        <a:srgbClr val="669966"/>
      </a:hlink>
      <a:folHlink>
        <a:srgbClr val="996633"/>
      </a:folHlink>
    </a:clrScheme>
    <a:fontScheme name="RoboCn • Monty">
      <a:majorFont>
        <a:latin typeface="Montserrat"/>
        <a:ea typeface=""/>
        <a:cs typeface=""/>
      </a:majorFont>
      <a:minorFont>
        <a:latin typeface="Roboto Condensed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6E0A7-9A76-406D-A5EE-9E5AC4E330C4}">
  <dimension ref="B1:O40"/>
  <sheetViews>
    <sheetView showGridLines="0" tabSelected="1" zoomScale="90" zoomScaleNormal="90" workbookViewId="0">
      <pane xSplit="5" ySplit="1" topLeftCell="F2" activePane="bottomRight" state="frozen"/>
      <selection pane="topRight" activeCell="B1" sqref="B1"/>
      <selection pane="bottomLeft" activeCell="A2" sqref="A2"/>
      <selection pane="bottomRight" activeCell="C1" sqref="C1"/>
    </sheetView>
  </sheetViews>
  <sheetFormatPr defaultRowHeight="14.4" x14ac:dyDescent="0.3"/>
  <cols>
    <col min="1" max="1" width="1.77734375" style="2" customWidth="1"/>
    <col min="2" max="2" width="22.77734375" style="3" customWidth="1"/>
    <col min="3" max="3" width="8.77734375" style="2" customWidth="1"/>
    <col min="4" max="4" width="1.77734375" style="2" customWidth="1"/>
    <col min="5" max="7" width="5.77734375" style="2" customWidth="1"/>
    <col min="8" max="11" width="8.88671875" style="2"/>
    <col min="12" max="12" width="2.77734375" style="2" customWidth="1"/>
    <col min="13" max="15" width="8.88671875" style="2"/>
    <col min="16" max="16" width="2.77734375" style="2" customWidth="1"/>
    <col min="17" max="17" width="8.88671875" style="2"/>
    <col min="18" max="18" width="13.109375" style="2" customWidth="1"/>
    <col min="19" max="16384" width="8.88671875" style="2"/>
  </cols>
  <sheetData>
    <row r="1" spans="2:15" s="1" customFormat="1" ht="18.600000000000001" x14ac:dyDescent="0.3">
      <c r="B1" s="18" t="s">
        <v>21</v>
      </c>
      <c r="C1" s="19"/>
      <c r="E1" s="8" t="s">
        <v>4</v>
      </c>
      <c r="F1" s="8" t="s">
        <v>8</v>
      </c>
      <c r="G1" s="8" t="s">
        <v>9</v>
      </c>
      <c r="H1" s="7" t="s">
        <v>12</v>
      </c>
      <c r="I1" s="7" t="s">
        <v>13</v>
      </c>
      <c r="J1" s="6" t="s">
        <v>14</v>
      </c>
      <c r="K1" s="6" t="s">
        <v>15</v>
      </c>
      <c r="M1" s="9" t="s">
        <v>18</v>
      </c>
      <c r="N1" s="10" t="s">
        <v>19</v>
      </c>
      <c r="O1" s="9" t="s">
        <v>16</v>
      </c>
    </row>
    <row r="2" spans="2:15" x14ac:dyDescent="0.3">
      <c r="E2" s="2" cm="1">
        <f t="array" ref="E2:E40">_xlfn.SEQUENCE(2*n+1,1,0,0.5)</f>
        <v>0</v>
      </c>
      <c r="F2" s="2" cm="1">
        <f t="array" ref="F2:F40">ROUNDDOWN(_i,0)</f>
        <v>0</v>
      </c>
      <c r="G2" s="2" cm="1">
        <f t="array" ref="G2:G40">ROUNDUP(_i,0)</f>
        <v>0</v>
      </c>
      <c r="H2" s="2" cm="1">
        <f t="array" ref="H2:H40">_ix*v_fokszel</f>
        <v>0</v>
      </c>
      <c r="I2" s="2" cm="1">
        <f t="array" ref="I2:I40">_iy*v_fokmag</f>
        <v>0</v>
      </c>
      <c r="J2" s="2" cm="1">
        <f t="array" ref="J2:J40">_sx</f>
        <v>0</v>
      </c>
      <c r="K2" s="2" cm="1">
        <f t="array" ref="K2:K40">(v_fokmag/v_fokszel) *_ux -v_táv</f>
        <v>-23.745315327449326</v>
      </c>
      <c r="M2" s="2" cm="1">
        <f t="array" ref="M2:M40">_sy-_uy</f>
        <v>23.745315327449326</v>
      </c>
      <c r="N2" s="2" cm="1">
        <f t="array" aca="1" ref="N2:N39" ca="1">OFFSET(_∆yi,1,,ROWS(_∆yi)-1)</f>
        <v>40.587420590607223</v>
      </c>
      <c r="O2" s="2" t="str" cm="1">
        <f t="array" aca="1" ref="O2:O40" ca="1">IF(_i=_ix,"",(_∆yn+_∆yi)/2*v_fokszel)</f>
        <v/>
      </c>
    </row>
    <row r="3" spans="2:15" x14ac:dyDescent="0.3">
      <c r="B3" s="3" t="s">
        <v>0</v>
      </c>
      <c r="C3" s="14">
        <v>120</v>
      </c>
      <c r="E3" s="2">
        <v>0.5</v>
      </c>
      <c r="F3" s="2">
        <v>0</v>
      </c>
      <c r="G3" s="2">
        <v>1</v>
      </c>
      <c r="H3" s="2">
        <v>0</v>
      </c>
      <c r="I3" s="2">
        <v>16.842105263157894</v>
      </c>
      <c r="J3" s="2">
        <v>0</v>
      </c>
      <c r="K3" s="2">
        <v>-23.745315327449326</v>
      </c>
      <c r="M3" s="2">
        <v>40.587420590607223</v>
      </c>
      <c r="N3" s="2">
        <f ca="1"/>
        <v>23.745315327449326</v>
      </c>
      <c r="O3" s="2">
        <f ca="1"/>
        <v>846.48336734284953</v>
      </c>
    </row>
    <row r="4" spans="2:15" x14ac:dyDescent="0.3">
      <c r="E4" s="2">
        <v>1</v>
      </c>
      <c r="F4" s="2">
        <v>1</v>
      </c>
      <c r="G4" s="2">
        <v>1</v>
      </c>
      <c r="H4" s="2">
        <v>26.315789473684212</v>
      </c>
      <c r="I4" s="2">
        <v>16.842105263157894</v>
      </c>
      <c r="J4" s="2">
        <v>26.315789473684212</v>
      </c>
      <c r="K4" s="2">
        <v>-6.9032100642914322</v>
      </c>
      <c r="M4" s="2">
        <v>23.745315327449326</v>
      </c>
      <c r="N4" s="2">
        <f ca="1"/>
        <v>40.587420590607223</v>
      </c>
      <c r="O4" s="2" t="str">
        <f ca="1"/>
        <v/>
      </c>
    </row>
    <row r="5" spans="2:15" x14ac:dyDescent="0.3">
      <c r="B5" s="3" t="s">
        <v>1</v>
      </c>
      <c r="C5" s="14">
        <v>320</v>
      </c>
      <c r="E5" s="2">
        <v>1.5</v>
      </c>
      <c r="F5" s="2">
        <v>1</v>
      </c>
      <c r="G5" s="2">
        <v>2</v>
      </c>
      <c r="H5" s="2">
        <v>26.315789473684212</v>
      </c>
      <c r="I5" s="2">
        <v>33.684210526315788</v>
      </c>
      <c r="J5" s="2">
        <v>26.315789473684212</v>
      </c>
      <c r="K5" s="2">
        <v>-6.9032100642914322</v>
      </c>
      <c r="M5" s="2">
        <v>40.587420590607223</v>
      </c>
      <c r="N5" s="2">
        <f ca="1"/>
        <v>23.745315327449326</v>
      </c>
      <c r="O5" s="2">
        <f ca="1"/>
        <v>846.48336734284953</v>
      </c>
    </row>
    <row r="6" spans="2:15" x14ac:dyDescent="0.3">
      <c r="B6" s="3" t="s">
        <v>7</v>
      </c>
      <c r="C6" s="14">
        <v>17.5</v>
      </c>
      <c r="E6" s="2">
        <v>2</v>
      </c>
      <c r="F6" s="2">
        <v>2</v>
      </c>
      <c r="G6" s="2">
        <v>2</v>
      </c>
      <c r="H6" s="2">
        <v>52.631578947368425</v>
      </c>
      <c r="I6" s="2">
        <v>33.684210526315788</v>
      </c>
      <c r="J6" s="2">
        <v>52.631578947368425</v>
      </c>
      <c r="K6" s="2">
        <v>9.9388951988664616</v>
      </c>
      <c r="M6" s="2">
        <v>23.745315327449326</v>
      </c>
      <c r="N6" s="2">
        <f ca="1"/>
        <v>40.587420590607223</v>
      </c>
      <c r="O6" s="2" t="str">
        <f ca="1"/>
        <v/>
      </c>
    </row>
    <row r="7" spans="2:15" x14ac:dyDescent="0.3">
      <c r="E7" s="2">
        <v>2.5</v>
      </c>
      <c r="F7" s="2">
        <v>2</v>
      </c>
      <c r="G7" s="2">
        <v>3</v>
      </c>
      <c r="H7" s="2">
        <v>52.631578947368425</v>
      </c>
      <c r="I7" s="2">
        <v>50.526315789473685</v>
      </c>
      <c r="J7" s="2">
        <v>52.631578947368425</v>
      </c>
      <c r="K7" s="2">
        <v>9.9388951988664616</v>
      </c>
      <c r="M7" s="2">
        <v>40.587420590607223</v>
      </c>
      <c r="N7" s="2">
        <f ca="1"/>
        <v>23.745315327449333</v>
      </c>
      <c r="O7" s="2">
        <f ca="1"/>
        <v>846.48336734284953</v>
      </c>
    </row>
    <row r="8" spans="2:15" x14ac:dyDescent="0.3">
      <c r="B8" s="3" t="s">
        <v>10</v>
      </c>
      <c r="C8" s="4">
        <f>ROUNDUP((p_szintmag/p_maxmag),0)</f>
        <v>19</v>
      </c>
      <c r="E8" s="2">
        <v>3</v>
      </c>
      <c r="F8" s="2">
        <v>3</v>
      </c>
      <c r="G8" s="2">
        <v>3</v>
      </c>
      <c r="H8" s="2">
        <v>78.94736842105263</v>
      </c>
      <c r="I8" s="2">
        <v>50.526315789473685</v>
      </c>
      <c r="J8" s="2">
        <v>78.94736842105263</v>
      </c>
      <c r="K8" s="2">
        <v>26.781000462024352</v>
      </c>
      <c r="M8" s="2">
        <v>23.745315327449333</v>
      </c>
      <c r="N8" s="2">
        <f ca="1"/>
        <v>40.587420590607223</v>
      </c>
      <c r="O8" s="2" t="str">
        <f ca="1"/>
        <v/>
      </c>
    </row>
    <row r="9" spans="2:15" x14ac:dyDescent="0.3">
      <c r="B9" s="3" t="s">
        <v>2</v>
      </c>
      <c r="C9" s="5">
        <f>p_szintmag/v_lepszam</f>
        <v>16.842105263157894</v>
      </c>
      <c r="E9" s="2">
        <v>3.5</v>
      </c>
      <c r="F9" s="2">
        <v>3</v>
      </c>
      <c r="G9" s="2">
        <v>4</v>
      </c>
      <c r="H9" s="2">
        <v>78.94736842105263</v>
      </c>
      <c r="I9" s="2">
        <v>67.368421052631575</v>
      </c>
      <c r="J9" s="2">
        <v>78.94736842105263</v>
      </c>
      <c r="K9" s="2">
        <v>26.781000462024352</v>
      </c>
      <c r="M9" s="2">
        <v>40.587420590607223</v>
      </c>
      <c r="N9" s="2">
        <f ca="1"/>
        <v>23.745315327449326</v>
      </c>
      <c r="O9" s="2">
        <f ca="1"/>
        <v>846.48336734284953</v>
      </c>
    </row>
    <row r="10" spans="2:15" x14ac:dyDescent="0.3">
      <c r="B10" s="3" t="s">
        <v>3</v>
      </c>
      <c r="C10" s="5">
        <f>60-(2*v_fokmag)</f>
        <v>26.315789473684212</v>
      </c>
      <c r="E10" s="2">
        <v>4</v>
      </c>
      <c r="F10" s="2">
        <v>4</v>
      </c>
      <c r="G10" s="2">
        <v>4</v>
      </c>
      <c r="H10" s="2">
        <v>105.26315789473685</v>
      </c>
      <c r="I10" s="2">
        <v>67.368421052631575</v>
      </c>
      <c r="J10" s="2">
        <v>105.26315789473685</v>
      </c>
      <c r="K10" s="2">
        <v>43.623105725182249</v>
      </c>
      <c r="M10" s="2">
        <v>23.745315327449326</v>
      </c>
      <c r="N10" s="2">
        <f ca="1"/>
        <v>40.587420590607216</v>
      </c>
      <c r="O10" s="2" t="str">
        <f ca="1"/>
        <v/>
      </c>
    </row>
    <row r="11" spans="2:15" x14ac:dyDescent="0.3">
      <c r="E11" s="2">
        <v>4.5</v>
      </c>
      <c r="F11" s="2">
        <v>4</v>
      </c>
      <c r="G11" s="2">
        <v>5</v>
      </c>
      <c r="H11" s="2">
        <v>105.26315789473685</v>
      </c>
      <c r="I11" s="2">
        <v>84.210526315789465</v>
      </c>
      <c r="J11" s="2">
        <v>105.26315789473685</v>
      </c>
      <c r="K11" s="2">
        <v>43.623105725182249</v>
      </c>
      <c r="M11" s="2">
        <v>40.587420590607216</v>
      </c>
      <c r="N11" s="2">
        <f ca="1"/>
        <v>23.745315327449326</v>
      </c>
      <c r="O11" s="2">
        <f ca="1"/>
        <v>846.48336734284931</v>
      </c>
    </row>
    <row r="12" spans="2:15" x14ac:dyDescent="0.3">
      <c r="B12" s="3" t="s">
        <v>5</v>
      </c>
      <c r="C12" s="15">
        <v>20</v>
      </c>
      <c r="E12" s="2">
        <v>5</v>
      </c>
      <c r="F12" s="2">
        <v>5</v>
      </c>
      <c r="G12" s="2">
        <v>5</v>
      </c>
      <c r="H12" s="2">
        <v>131.57894736842107</v>
      </c>
      <c r="I12" s="2">
        <v>84.210526315789465</v>
      </c>
      <c r="J12" s="2">
        <v>131.57894736842107</v>
      </c>
      <c r="K12" s="2">
        <v>60.465210988340139</v>
      </c>
      <c r="M12" s="2">
        <v>23.745315327449326</v>
      </c>
      <c r="N12" s="2">
        <f ca="1"/>
        <v>40.587420590607231</v>
      </c>
      <c r="O12" s="2" t="str">
        <f ca="1"/>
        <v/>
      </c>
    </row>
    <row r="13" spans="2:15" x14ac:dyDescent="0.3">
      <c r="E13" s="2">
        <v>5.5</v>
      </c>
      <c r="F13" s="2">
        <v>5</v>
      </c>
      <c r="G13" s="2">
        <v>6</v>
      </c>
      <c r="H13" s="2">
        <v>131.57894736842107</v>
      </c>
      <c r="I13" s="2">
        <v>101.05263157894737</v>
      </c>
      <c r="J13" s="2">
        <v>131.57894736842107</v>
      </c>
      <c r="K13" s="2">
        <v>60.465210988340139</v>
      </c>
      <c r="M13" s="2">
        <v>40.587420590607231</v>
      </c>
      <c r="N13" s="2">
        <f ca="1"/>
        <v>23.745315327449333</v>
      </c>
      <c r="O13" s="2">
        <f ca="1"/>
        <v>846.48336734284953</v>
      </c>
    </row>
    <row r="14" spans="2:15" x14ac:dyDescent="0.3">
      <c r="B14" s="3" t="s">
        <v>11</v>
      </c>
      <c r="C14" s="13">
        <f>DEGREES(ATAN(v_fokmag/v_fokszel))</f>
        <v>32.61924307119282</v>
      </c>
      <c r="E14" s="2">
        <v>6</v>
      </c>
      <c r="F14" s="2">
        <v>6</v>
      </c>
      <c r="G14" s="2">
        <v>6</v>
      </c>
      <c r="H14" s="2">
        <v>157.89473684210526</v>
      </c>
      <c r="I14" s="2">
        <v>101.05263157894737</v>
      </c>
      <c r="J14" s="2">
        <v>157.89473684210526</v>
      </c>
      <c r="K14" s="2">
        <v>77.307316251498037</v>
      </c>
      <c r="M14" s="2">
        <v>23.745315327449333</v>
      </c>
      <c r="N14" s="2">
        <f ca="1"/>
        <v>40.587420590607223</v>
      </c>
      <c r="O14" s="2" t="str">
        <f ca="1"/>
        <v/>
      </c>
    </row>
    <row r="15" spans="2:15" x14ac:dyDescent="0.3">
      <c r="B15" s="3" t="s">
        <v>6</v>
      </c>
      <c r="C15" s="5">
        <f>p_lemezv/COS(RADIANS(v_λ))</f>
        <v>23.745315327449326</v>
      </c>
      <c r="E15" s="2">
        <v>6.5</v>
      </c>
      <c r="F15" s="2">
        <v>6</v>
      </c>
      <c r="G15" s="2">
        <v>7</v>
      </c>
      <c r="H15" s="2">
        <v>157.89473684210526</v>
      </c>
      <c r="I15" s="2">
        <v>117.89473684210526</v>
      </c>
      <c r="J15" s="2">
        <v>157.89473684210526</v>
      </c>
      <c r="K15" s="2">
        <v>77.307316251498037</v>
      </c>
      <c r="M15" s="2">
        <v>40.587420590607223</v>
      </c>
      <c r="N15" s="2">
        <f ca="1"/>
        <v>23.745315327449333</v>
      </c>
      <c r="O15" s="2">
        <f ca="1"/>
        <v>846.48336734284953</v>
      </c>
    </row>
    <row r="16" spans="2:15" x14ac:dyDescent="0.3">
      <c r="B16" s="2"/>
      <c r="E16" s="2">
        <v>7</v>
      </c>
      <c r="F16" s="2">
        <v>7</v>
      </c>
      <c r="G16" s="2">
        <v>7</v>
      </c>
      <c r="H16" s="2">
        <v>184.21052631578948</v>
      </c>
      <c r="I16" s="2">
        <v>117.89473684210526</v>
      </c>
      <c r="J16" s="2">
        <v>184.21052631578948</v>
      </c>
      <c r="K16" s="2">
        <v>94.149421514655927</v>
      </c>
      <c r="M16" s="2">
        <v>23.745315327449333</v>
      </c>
      <c r="N16" s="2">
        <f ca="1"/>
        <v>40.587420590607223</v>
      </c>
      <c r="O16" s="2" t="str">
        <f ca="1"/>
        <v/>
      </c>
    </row>
    <row r="17" spans="2:15" x14ac:dyDescent="0.3">
      <c r="B17" s="3" t="s">
        <v>6</v>
      </c>
      <c r="C17" s="5">
        <f>SQRT((v_fokmag/v_fokszel*p_lemezv)^2+(p_lemezv^2))</f>
        <v>23.745315327449326</v>
      </c>
      <c r="E17" s="2">
        <v>7.5</v>
      </c>
      <c r="F17" s="2">
        <v>7</v>
      </c>
      <c r="G17" s="2">
        <v>8</v>
      </c>
      <c r="H17" s="2">
        <v>184.21052631578948</v>
      </c>
      <c r="I17" s="2">
        <v>134.73684210526315</v>
      </c>
      <c r="J17" s="2">
        <v>184.21052631578948</v>
      </c>
      <c r="K17" s="2">
        <v>94.149421514655927</v>
      </c>
      <c r="M17" s="2">
        <v>40.587420590607223</v>
      </c>
      <c r="N17" s="2">
        <f ca="1"/>
        <v>23.745315327449333</v>
      </c>
      <c r="O17" s="2">
        <f ca="1"/>
        <v>846.48336734284953</v>
      </c>
    </row>
    <row r="18" spans="2:15" x14ac:dyDescent="0.3">
      <c r="E18" s="2">
        <v>8</v>
      </c>
      <c r="F18" s="2">
        <v>8</v>
      </c>
      <c r="G18" s="2">
        <v>8</v>
      </c>
      <c r="H18" s="2">
        <v>210.5263157894737</v>
      </c>
      <c r="I18" s="2">
        <v>134.73684210526315</v>
      </c>
      <c r="J18" s="2">
        <v>210.5263157894737</v>
      </c>
      <c r="K18" s="2">
        <v>110.99152677781382</v>
      </c>
      <c r="M18" s="2">
        <v>23.745315327449333</v>
      </c>
      <c r="N18" s="2">
        <f ca="1"/>
        <v>40.587420590607223</v>
      </c>
      <c r="O18" s="2" t="str">
        <f ca="1"/>
        <v/>
      </c>
    </row>
    <row r="19" spans="2:15" ht="15" thickBot="1" x14ac:dyDescent="0.35">
      <c r="B19" s="2"/>
      <c r="E19" s="2">
        <v>8.5</v>
      </c>
      <c r="F19" s="2">
        <v>8</v>
      </c>
      <c r="G19" s="2">
        <v>9</v>
      </c>
      <c r="H19" s="2">
        <v>210.5263157894737</v>
      </c>
      <c r="I19" s="2">
        <v>151.57894736842104</v>
      </c>
      <c r="J19" s="2">
        <v>210.5263157894737</v>
      </c>
      <c r="K19" s="2">
        <v>110.99152677781382</v>
      </c>
      <c r="M19" s="2">
        <v>40.587420590607223</v>
      </c>
      <c r="N19" s="2">
        <f ca="1"/>
        <v>23.745315327449333</v>
      </c>
      <c r="O19" s="2">
        <f ca="1"/>
        <v>846.48336734284953</v>
      </c>
    </row>
    <row r="20" spans="2:15" ht="15" thickTop="1" x14ac:dyDescent="0.3">
      <c r="B20" s="11"/>
      <c r="C20" s="12"/>
      <c r="E20" s="2">
        <v>9</v>
      </c>
      <c r="F20" s="2">
        <v>9</v>
      </c>
      <c r="G20" s="2">
        <v>9</v>
      </c>
      <c r="H20" s="2">
        <v>236.84210526315792</v>
      </c>
      <c r="I20" s="2">
        <v>151.57894736842104</v>
      </c>
      <c r="J20" s="2">
        <v>236.84210526315792</v>
      </c>
      <c r="K20" s="2">
        <v>127.83363204097171</v>
      </c>
      <c r="M20" s="2">
        <v>23.745315327449333</v>
      </c>
      <c r="N20" s="2">
        <f ca="1"/>
        <v>40.587420590607223</v>
      </c>
      <c r="O20" s="2" t="str">
        <f ca="1"/>
        <v/>
      </c>
    </row>
    <row r="21" spans="2:15" x14ac:dyDescent="0.3">
      <c r="E21" s="2">
        <v>9.5</v>
      </c>
      <c r="F21" s="2">
        <v>9</v>
      </c>
      <c r="G21" s="2">
        <v>10</v>
      </c>
      <c r="H21" s="2">
        <v>236.84210526315792</v>
      </c>
      <c r="I21" s="2">
        <v>168.42105263157893</v>
      </c>
      <c r="J21" s="2">
        <v>236.84210526315792</v>
      </c>
      <c r="K21" s="2">
        <v>127.83363204097171</v>
      </c>
      <c r="M21" s="2">
        <v>40.587420590607223</v>
      </c>
      <c r="N21" s="2">
        <f ca="1"/>
        <v>23.745315327449333</v>
      </c>
      <c r="O21" s="2">
        <f ca="1"/>
        <v>846.48336734284953</v>
      </c>
    </row>
    <row r="22" spans="2:15" x14ac:dyDescent="0.3">
      <c r="B22" s="3" t="s">
        <v>17</v>
      </c>
      <c r="C22" s="16">
        <f ca="1">SUM(_∆ter)/10^4</f>
        <v>1.608318397951414</v>
      </c>
      <c r="E22" s="2">
        <v>10</v>
      </c>
      <c r="F22" s="2">
        <v>10</v>
      </c>
      <c r="G22" s="2">
        <v>10</v>
      </c>
      <c r="H22" s="2">
        <v>263.15789473684214</v>
      </c>
      <c r="I22" s="2">
        <v>168.42105263157893</v>
      </c>
      <c r="J22" s="2">
        <v>263.15789473684214</v>
      </c>
      <c r="K22" s="2">
        <v>144.6757373041296</v>
      </c>
      <c r="M22" s="2">
        <v>23.745315327449333</v>
      </c>
      <c r="N22" s="2">
        <f ca="1"/>
        <v>40.587420590607223</v>
      </c>
      <c r="O22" s="2" t="str">
        <f ca="1"/>
        <v/>
      </c>
    </row>
    <row r="23" spans="2:15" x14ac:dyDescent="0.3">
      <c r="B23" s="2"/>
      <c r="E23" s="2">
        <v>10.5</v>
      </c>
      <c r="F23" s="2">
        <v>10</v>
      </c>
      <c r="G23" s="2">
        <v>11</v>
      </c>
      <c r="H23" s="2">
        <v>263.15789473684214</v>
      </c>
      <c r="I23" s="2">
        <v>185.26315789473682</v>
      </c>
      <c r="J23" s="2">
        <v>263.15789473684214</v>
      </c>
      <c r="K23" s="2">
        <v>144.6757373041296</v>
      </c>
      <c r="M23" s="2">
        <v>40.587420590607223</v>
      </c>
      <c r="N23" s="2">
        <f ca="1"/>
        <v>23.745315327449305</v>
      </c>
      <c r="O23" s="2">
        <f ca="1"/>
        <v>846.48336734284908</v>
      </c>
    </row>
    <row r="24" spans="2:15" x14ac:dyDescent="0.3">
      <c r="B24" s="3" t="s">
        <v>20</v>
      </c>
      <c r="C24" s="17">
        <f ca="1">SUM(_∆ter)*p_karszel/10^6</f>
        <v>1.9299820775416969</v>
      </c>
      <c r="E24" s="2">
        <v>11</v>
      </c>
      <c r="F24" s="2">
        <v>11</v>
      </c>
      <c r="G24" s="2">
        <v>11</v>
      </c>
      <c r="H24" s="2">
        <v>289.47368421052636</v>
      </c>
      <c r="I24" s="2">
        <v>185.26315789473682</v>
      </c>
      <c r="J24" s="2">
        <v>289.47368421052636</v>
      </c>
      <c r="K24" s="2">
        <v>161.51784256728752</v>
      </c>
      <c r="M24" s="2">
        <v>23.745315327449305</v>
      </c>
      <c r="N24" s="2">
        <f ca="1"/>
        <v>40.587420590607223</v>
      </c>
      <c r="O24" s="2" t="str">
        <f ca="1"/>
        <v/>
      </c>
    </row>
    <row r="25" spans="2:15" x14ac:dyDescent="0.3">
      <c r="E25" s="2">
        <v>11.5</v>
      </c>
      <c r="F25" s="2">
        <v>11</v>
      </c>
      <c r="G25" s="2">
        <v>12</v>
      </c>
      <c r="H25" s="2">
        <v>289.47368421052636</v>
      </c>
      <c r="I25" s="2">
        <v>202.10526315789474</v>
      </c>
      <c r="J25" s="2">
        <v>289.47368421052636</v>
      </c>
      <c r="K25" s="2">
        <v>161.51784256728752</v>
      </c>
      <c r="M25" s="2">
        <v>40.587420590607223</v>
      </c>
      <c r="N25" s="2">
        <f ca="1"/>
        <v>23.745315327449362</v>
      </c>
      <c r="O25" s="2">
        <f ca="1"/>
        <v>846.48336734284987</v>
      </c>
    </row>
    <row r="26" spans="2:15" x14ac:dyDescent="0.3">
      <c r="E26" s="2">
        <v>12</v>
      </c>
      <c r="F26" s="2">
        <v>12</v>
      </c>
      <c r="G26" s="2">
        <v>12</v>
      </c>
      <c r="H26" s="2">
        <v>315.78947368421052</v>
      </c>
      <c r="I26" s="2">
        <v>202.10526315789474</v>
      </c>
      <c r="J26" s="2">
        <v>315.78947368421052</v>
      </c>
      <c r="K26" s="2">
        <v>178.35994783044538</v>
      </c>
      <c r="M26" s="2">
        <v>23.745315327449362</v>
      </c>
      <c r="N26" s="2">
        <f ca="1"/>
        <v>40.587420590607252</v>
      </c>
      <c r="O26" s="2" t="str">
        <f ca="1"/>
        <v/>
      </c>
    </row>
    <row r="27" spans="2:15" x14ac:dyDescent="0.3">
      <c r="E27" s="2">
        <v>12.5</v>
      </c>
      <c r="F27" s="2">
        <v>12</v>
      </c>
      <c r="G27" s="2">
        <v>13</v>
      </c>
      <c r="H27" s="2">
        <v>315.78947368421052</v>
      </c>
      <c r="I27" s="2">
        <v>218.94736842105263</v>
      </c>
      <c r="J27" s="2">
        <v>315.78947368421052</v>
      </c>
      <c r="K27" s="2">
        <v>178.35994783044538</v>
      </c>
      <c r="M27" s="2">
        <v>40.587420590607252</v>
      </c>
      <c r="N27" s="2">
        <f ca="1"/>
        <v>23.745315327449362</v>
      </c>
      <c r="O27" s="2">
        <f ca="1"/>
        <v>846.48336734285022</v>
      </c>
    </row>
    <row r="28" spans="2:15" x14ac:dyDescent="0.3">
      <c r="E28" s="2">
        <v>13</v>
      </c>
      <c r="F28" s="2">
        <v>13</v>
      </c>
      <c r="G28" s="2">
        <v>13</v>
      </c>
      <c r="H28" s="2">
        <v>342.10526315789474</v>
      </c>
      <c r="I28" s="2">
        <v>218.94736842105263</v>
      </c>
      <c r="J28" s="2">
        <v>342.10526315789474</v>
      </c>
      <c r="K28" s="2">
        <v>195.20205309360327</v>
      </c>
      <c r="M28" s="2">
        <v>23.745315327449362</v>
      </c>
      <c r="N28" s="2">
        <f ca="1"/>
        <v>40.587420590607252</v>
      </c>
      <c r="O28" s="2" t="str">
        <f ca="1"/>
        <v/>
      </c>
    </row>
    <row r="29" spans="2:15" x14ac:dyDescent="0.3">
      <c r="E29" s="2">
        <v>13.5</v>
      </c>
      <c r="F29" s="2">
        <v>13</v>
      </c>
      <c r="G29" s="2">
        <v>14</v>
      </c>
      <c r="H29" s="2">
        <v>342.10526315789474</v>
      </c>
      <c r="I29" s="2">
        <v>235.78947368421052</v>
      </c>
      <c r="J29" s="2">
        <v>342.10526315789474</v>
      </c>
      <c r="K29" s="2">
        <v>195.20205309360327</v>
      </c>
      <c r="M29" s="2">
        <v>40.587420590607252</v>
      </c>
      <c r="N29" s="2">
        <f ca="1"/>
        <v>23.745315327449362</v>
      </c>
      <c r="O29" s="2">
        <f ca="1"/>
        <v>846.48336734285022</v>
      </c>
    </row>
    <row r="30" spans="2:15" x14ac:dyDescent="0.3">
      <c r="E30" s="2">
        <v>14</v>
      </c>
      <c r="F30" s="2">
        <v>14</v>
      </c>
      <c r="G30" s="2">
        <v>14</v>
      </c>
      <c r="H30" s="2">
        <v>368.42105263157896</v>
      </c>
      <c r="I30" s="2">
        <v>235.78947368421052</v>
      </c>
      <c r="J30" s="2">
        <v>368.42105263157896</v>
      </c>
      <c r="K30" s="2">
        <v>212.04415835676116</v>
      </c>
      <c r="M30" s="2">
        <v>23.745315327449362</v>
      </c>
      <c r="N30" s="2">
        <f ca="1"/>
        <v>40.587420590607252</v>
      </c>
      <c r="O30" s="2" t="str">
        <f ca="1"/>
        <v/>
      </c>
    </row>
    <row r="31" spans="2:15" x14ac:dyDescent="0.3">
      <c r="E31" s="2">
        <v>14.5</v>
      </c>
      <c r="F31" s="2">
        <v>14</v>
      </c>
      <c r="G31" s="2">
        <v>15</v>
      </c>
      <c r="H31" s="2">
        <v>368.42105263157896</v>
      </c>
      <c r="I31" s="2">
        <v>252.63157894736841</v>
      </c>
      <c r="J31" s="2">
        <v>368.42105263157896</v>
      </c>
      <c r="K31" s="2">
        <v>212.04415835676116</v>
      </c>
      <c r="M31" s="2">
        <v>40.587420590607252</v>
      </c>
      <c r="N31" s="2">
        <f ca="1"/>
        <v>23.745315327449362</v>
      </c>
      <c r="O31" s="2">
        <f ca="1"/>
        <v>846.48336734285022</v>
      </c>
    </row>
    <row r="32" spans="2:15" x14ac:dyDescent="0.3">
      <c r="E32" s="2">
        <v>15</v>
      </c>
      <c r="F32" s="2">
        <v>15</v>
      </c>
      <c r="G32" s="2">
        <v>15</v>
      </c>
      <c r="H32" s="2">
        <v>394.73684210526318</v>
      </c>
      <c r="I32" s="2">
        <v>252.63157894736841</v>
      </c>
      <c r="J32" s="2">
        <v>394.73684210526318</v>
      </c>
      <c r="K32" s="2">
        <v>228.88626361991905</v>
      </c>
      <c r="M32" s="2">
        <v>23.745315327449362</v>
      </c>
      <c r="N32" s="2">
        <f ca="1"/>
        <v>40.587420590607252</v>
      </c>
      <c r="O32" s="2" t="str">
        <f ca="1"/>
        <v/>
      </c>
    </row>
    <row r="33" spans="5:15" x14ac:dyDescent="0.3">
      <c r="E33" s="2">
        <v>15.5</v>
      </c>
      <c r="F33" s="2">
        <v>15</v>
      </c>
      <c r="G33" s="2">
        <v>16</v>
      </c>
      <c r="H33" s="2">
        <v>394.73684210526318</v>
      </c>
      <c r="I33" s="2">
        <v>269.4736842105263</v>
      </c>
      <c r="J33" s="2">
        <v>394.73684210526318</v>
      </c>
      <c r="K33" s="2">
        <v>228.88626361991905</v>
      </c>
      <c r="M33" s="2">
        <v>40.587420590607252</v>
      </c>
      <c r="N33" s="2">
        <f ca="1"/>
        <v>23.745315327449333</v>
      </c>
      <c r="O33" s="2">
        <f ca="1"/>
        <v>846.48336734284987</v>
      </c>
    </row>
    <row r="34" spans="5:15" x14ac:dyDescent="0.3">
      <c r="E34" s="2">
        <v>16</v>
      </c>
      <c r="F34" s="2">
        <v>16</v>
      </c>
      <c r="G34" s="2">
        <v>16</v>
      </c>
      <c r="H34" s="2">
        <v>421.0526315789474</v>
      </c>
      <c r="I34" s="2">
        <v>269.4736842105263</v>
      </c>
      <c r="J34" s="2">
        <v>421.0526315789474</v>
      </c>
      <c r="K34" s="2">
        <v>245.72836888307697</v>
      </c>
      <c r="M34" s="2">
        <v>23.745315327449333</v>
      </c>
      <c r="N34" s="2">
        <f ca="1"/>
        <v>40.587420590607252</v>
      </c>
      <c r="O34" s="2" t="str">
        <f ca="1"/>
        <v/>
      </c>
    </row>
    <row r="35" spans="5:15" x14ac:dyDescent="0.3">
      <c r="E35" s="2">
        <v>16.5</v>
      </c>
      <c r="F35" s="2">
        <v>16</v>
      </c>
      <c r="G35" s="2">
        <v>17</v>
      </c>
      <c r="H35" s="2">
        <v>421.0526315789474</v>
      </c>
      <c r="I35" s="2">
        <v>286.31578947368422</v>
      </c>
      <c r="J35" s="2">
        <v>421.0526315789474</v>
      </c>
      <c r="K35" s="2">
        <v>245.72836888307697</v>
      </c>
      <c r="M35" s="2">
        <v>40.587420590607252</v>
      </c>
      <c r="N35" s="2">
        <f ca="1"/>
        <v>23.745315327449305</v>
      </c>
      <c r="O35" s="2">
        <f ca="1"/>
        <v>846.48336734284953</v>
      </c>
    </row>
    <row r="36" spans="5:15" x14ac:dyDescent="0.3">
      <c r="E36" s="2">
        <v>17</v>
      </c>
      <c r="F36" s="2">
        <v>17</v>
      </c>
      <c r="G36" s="2">
        <v>17</v>
      </c>
      <c r="H36" s="2">
        <v>447.36842105263162</v>
      </c>
      <c r="I36" s="2">
        <v>286.31578947368422</v>
      </c>
      <c r="J36" s="2">
        <v>447.36842105263162</v>
      </c>
      <c r="K36" s="2">
        <v>262.57047414623491</v>
      </c>
      <c r="M36" s="2">
        <v>23.745315327449305</v>
      </c>
      <c r="N36" s="2">
        <f ca="1"/>
        <v>40.587420590607167</v>
      </c>
      <c r="O36" s="2" t="str">
        <f ca="1"/>
        <v/>
      </c>
    </row>
    <row r="37" spans="5:15" x14ac:dyDescent="0.3">
      <c r="E37" s="2">
        <v>17.5</v>
      </c>
      <c r="F37" s="2">
        <v>17</v>
      </c>
      <c r="G37" s="2">
        <v>18</v>
      </c>
      <c r="H37" s="2">
        <v>447.36842105263162</v>
      </c>
      <c r="I37" s="2">
        <v>303.15789473684208</v>
      </c>
      <c r="J37" s="2">
        <v>447.36842105263162</v>
      </c>
      <c r="K37" s="2">
        <v>262.57047414623491</v>
      </c>
      <c r="M37" s="2">
        <v>40.587420590607167</v>
      </c>
      <c r="N37" s="2">
        <f ca="1"/>
        <v>23.745315327449305</v>
      </c>
      <c r="O37" s="2">
        <f ca="1"/>
        <v>846.4833673428484</v>
      </c>
    </row>
    <row r="38" spans="5:15" x14ac:dyDescent="0.3">
      <c r="E38" s="2">
        <v>18</v>
      </c>
      <c r="F38" s="2">
        <v>18</v>
      </c>
      <c r="G38" s="2">
        <v>18</v>
      </c>
      <c r="H38" s="2">
        <v>473.68421052631584</v>
      </c>
      <c r="I38" s="2">
        <v>303.15789473684208</v>
      </c>
      <c r="J38" s="2">
        <v>473.68421052631584</v>
      </c>
      <c r="K38" s="2">
        <v>279.41257940939278</v>
      </c>
      <c r="M38" s="2">
        <v>23.745315327449305</v>
      </c>
      <c r="N38" s="2">
        <f ca="1"/>
        <v>40.587420590607223</v>
      </c>
      <c r="O38" s="2" t="str">
        <f ca="1"/>
        <v/>
      </c>
    </row>
    <row r="39" spans="5:15" x14ac:dyDescent="0.3">
      <c r="E39" s="2">
        <v>18.5</v>
      </c>
      <c r="F39" s="2">
        <v>18</v>
      </c>
      <c r="G39" s="2">
        <v>19</v>
      </c>
      <c r="H39" s="2">
        <v>473.68421052631584</v>
      </c>
      <c r="I39" s="2">
        <v>320</v>
      </c>
      <c r="J39" s="2">
        <v>473.68421052631584</v>
      </c>
      <c r="K39" s="2">
        <v>279.41257940939278</v>
      </c>
      <c r="M39" s="2">
        <v>40.587420590607223</v>
      </c>
      <c r="N39" s="2">
        <f ca="1"/>
        <v>23.745315327449305</v>
      </c>
      <c r="O39" s="2">
        <f ca="1"/>
        <v>846.48336734284908</v>
      </c>
    </row>
    <row r="40" spans="5:15" x14ac:dyDescent="0.3">
      <c r="E40" s="2">
        <v>19</v>
      </c>
      <c r="F40" s="2">
        <v>19</v>
      </c>
      <c r="G40" s="2">
        <v>19</v>
      </c>
      <c r="H40" s="2">
        <v>500.00000000000006</v>
      </c>
      <c r="I40" s="2">
        <v>320</v>
      </c>
      <c r="J40" s="2">
        <v>500.00000000000006</v>
      </c>
      <c r="K40" s="2">
        <v>296.2546846725507</v>
      </c>
      <c r="M40" s="2">
        <v>23.745315327449305</v>
      </c>
      <c r="O40" s="2" t="str">
        <f ca="1"/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11</vt:i4>
      </vt:variant>
    </vt:vector>
  </HeadingPairs>
  <TitlesOfParts>
    <vt:vector size="12" baseType="lpstr">
      <vt:lpstr>DAB</vt:lpstr>
      <vt:lpstr>n</vt:lpstr>
      <vt:lpstr>p_karszel</vt:lpstr>
      <vt:lpstr>p_lemezv</vt:lpstr>
      <vt:lpstr>p_maxmag</vt:lpstr>
      <vt:lpstr>p_szintmag</vt:lpstr>
      <vt:lpstr>v_fokmag</vt:lpstr>
      <vt:lpstr>v_fokszel</vt:lpstr>
      <vt:lpstr>v_lepszam</vt:lpstr>
      <vt:lpstr>v_metszet</vt:lpstr>
      <vt:lpstr>v_táv</vt:lpstr>
      <vt:lpstr>v_λ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Nemes Áron Botond</dc:creator>
  <cp:lastModifiedBy>Strommer László</cp:lastModifiedBy>
  <dcterms:created xsi:type="dcterms:W3CDTF">2026-04-25T10:46:17Z</dcterms:created>
  <dcterms:modified xsi:type="dcterms:W3CDTF">2026-06-20T15:49:32Z</dcterms:modified>
</cp:coreProperties>
</file>