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/>
  <mc:AlternateContent xmlns:mc="http://schemas.openxmlformats.org/markup-compatibility/2006">
    <mc:Choice Requires="x15">
      <x15ac:absPath xmlns:x15ac="http://schemas.microsoft.com/office/spreadsheetml/2010/11/ac" url="https://bmeedu-my.sharepoint.com/personal/laszlo_strommer_edu_bme_hu/Documents/_8tas_DAB/dab i pd terep/"/>
    </mc:Choice>
  </mc:AlternateContent>
  <xr:revisionPtr revIDLastSave="5" documentId="8_{98E21B23-8DF1-4DE7-A1D6-0655F8DDDB80}" xr6:coauthVersionLast="47" xr6:coauthVersionMax="47" xr10:uidLastSave="{8AD0A6B2-9E48-45FE-84B8-FADE598282C9}"/>
  <bookViews>
    <workbookView xWindow="-108" yWindow="-108" windowWidth="23256" windowHeight="12456" xr2:uid="{00000000-000D-0000-FFFF-FFFF00000000}"/>
  </bookViews>
  <sheets>
    <sheet name="_SL" sheetId="1" r:id="rId1"/>
  </sheets>
  <definedNames>
    <definedName name="d₁" localSheetId="0">_SL!$V$4</definedName>
    <definedName name="d₂" localSheetId="0">_SL!$X$4</definedName>
    <definedName name="h" localSheetId="0">_SL!$T$4</definedName>
    <definedName name="solver_adj" localSheetId="0" hidden="1">_SL!$T$4</definedName>
    <definedName name="solver_cvg" localSheetId="0" hidden="1">0.0001</definedName>
    <definedName name="solver_drv" localSheetId="0" hidden="1">1</definedName>
    <definedName name="solver_eng" localSheetId="0" hidden="1">1</definedName>
    <definedName name="solver_est" localSheetId="0" hidden="1">1</definedName>
    <definedName name="solver_itr" localSheetId="0" hidden="1">2147483647</definedName>
    <definedName name="solver_mip" localSheetId="0" hidden="1">2147483647</definedName>
    <definedName name="solver_mni" localSheetId="0" hidden="1">30</definedName>
    <definedName name="solver_mrt" localSheetId="0" hidden="1">0.075</definedName>
    <definedName name="solver_msl" localSheetId="0" hidden="1">2</definedName>
    <definedName name="solver_neg" localSheetId="0" hidden="1">1</definedName>
    <definedName name="solver_nod" localSheetId="0" hidden="1">2147483647</definedName>
    <definedName name="solver_num" localSheetId="0" hidden="1">0</definedName>
    <definedName name="solver_nwt" localSheetId="0" hidden="1">1</definedName>
    <definedName name="solver_opt" localSheetId="0" hidden="1">_SL!$T$5</definedName>
    <definedName name="solver_pre" localSheetId="0" hidden="1">0.000001</definedName>
    <definedName name="solver_rbv" localSheetId="0" hidden="1">1</definedName>
    <definedName name="solver_rlx" localSheetId="0" hidden="1">2</definedName>
    <definedName name="solver_rsd" localSheetId="0" hidden="1">0</definedName>
    <definedName name="solver_scl" localSheetId="0" hidden="1">1</definedName>
    <definedName name="solver_sho" localSheetId="0" hidden="1">2</definedName>
    <definedName name="solver_ssz" localSheetId="0" hidden="1">100</definedName>
    <definedName name="solver_tim" localSheetId="0" hidden="1">2147483647</definedName>
    <definedName name="solver_tol" localSheetId="0" hidden="1">0.01</definedName>
    <definedName name="solver_typ" localSheetId="0" hidden="1">3</definedName>
    <definedName name="solver_val" localSheetId="0" hidden="1">0</definedName>
    <definedName name="solver_ver" localSheetId="0" hidden="1">3</definedName>
    <definedName name="V" localSheetId="0">_SL!$T$5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5" i="1" l="1"/>
  <c r="D15" i="1" s="1" a="1"/>
  <c r="D15" i="1" s="1"/>
  <c r="H15" i="1" s="1"/>
  <c r="B16" i="1"/>
  <c r="E16" i="1" s="1"/>
  <c r="B17" i="1"/>
  <c r="D17" i="1" s="1" a="1"/>
  <c r="D17" i="1" s="1"/>
  <c r="H17" i="1" s="1"/>
  <c r="B18" i="1"/>
  <c r="D18" i="1" s="1" a="1"/>
  <c r="D18" i="1" s="1"/>
  <c r="H18" i="1" s="1"/>
  <c r="B19" i="1"/>
  <c r="D19" i="1" s="1" a="1"/>
  <c r="D19" i="1" s="1"/>
  <c r="H19" i="1" s="1"/>
  <c r="B20" i="1"/>
  <c r="D20" i="1" s="1" a="1"/>
  <c r="D20" i="1" s="1"/>
  <c r="H20" i="1" s="1"/>
  <c r="B21" i="1"/>
  <c r="D21" i="1" s="1" a="1"/>
  <c r="D21" i="1" s="1"/>
  <c r="H21" i="1" s="1"/>
  <c r="B22" i="1"/>
  <c r="E22" i="1" s="1"/>
  <c r="B23" i="1"/>
  <c r="D23" i="1" s="1" a="1"/>
  <c r="D23" i="1" s="1"/>
  <c r="H23" i="1" s="1"/>
  <c r="B24" i="1"/>
  <c r="D24" i="1" s="1" a="1"/>
  <c r="D24" i="1" s="1"/>
  <c r="H24" i="1" s="1"/>
  <c r="B25" i="1"/>
  <c r="D25" i="1" s="1" a="1"/>
  <c r="D25" i="1" s="1"/>
  <c r="H25" i="1" s="1"/>
  <c r="B26" i="1"/>
  <c r="D26" i="1" s="1" a="1"/>
  <c r="D26" i="1" s="1"/>
  <c r="H26" i="1" s="1"/>
  <c r="B27" i="1"/>
  <c r="D27" i="1" s="1" a="1"/>
  <c r="D27" i="1" s="1"/>
  <c r="H27" i="1" s="1"/>
  <c r="B28" i="1"/>
  <c r="E28" i="1" s="1"/>
  <c r="B29" i="1"/>
  <c r="D29" i="1" s="1" a="1"/>
  <c r="D29" i="1" s="1"/>
  <c r="H29" i="1" s="1"/>
  <c r="B30" i="1"/>
  <c r="D30" i="1" s="1" a="1"/>
  <c r="D30" i="1" s="1"/>
  <c r="H30" i="1" s="1"/>
  <c r="B31" i="1"/>
  <c r="D31" i="1" s="1" a="1"/>
  <c r="D31" i="1" s="1"/>
  <c r="H31" i="1" s="1"/>
  <c r="B32" i="1"/>
  <c r="E32" i="1" s="1"/>
  <c r="B33" i="1"/>
  <c r="D33" i="1" s="1" a="1"/>
  <c r="D33" i="1" s="1"/>
  <c r="H33" i="1" s="1"/>
  <c r="B34" i="1"/>
  <c r="E34" i="1" s="1"/>
  <c r="B35" i="1"/>
  <c r="D35" i="1" s="1" a="1"/>
  <c r="D35" i="1" s="1"/>
  <c r="H35" i="1" s="1"/>
  <c r="B36" i="1"/>
  <c r="D36" i="1" s="1" a="1"/>
  <c r="D36" i="1" s="1"/>
  <c r="H36" i="1" s="1"/>
  <c r="B37" i="1"/>
  <c r="D37" i="1" s="1" a="1"/>
  <c r="D37" i="1" s="1"/>
  <c r="H37" i="1" s="1"/>
  <c r="B38" i="1"/>
  <c r="D38" i="1" s="1" a="1"/>
  <c r="D38" i="1" s="1"/>
  <c r="H38" i="1" s="1"/>
  <c r="B39" i="1"/>
  <c r="D39" i="1" s="1" a="1"/>
  <c r="D39" i="1" s="1"/>
  <c r="H39" i="1" s="1"/>
  <c r="B40" i="1"/>
  <c r="E40" i="1" s="1"/>
  <c r="B41" i="1"/>
  <c r="D41" i="1" s="1" a="1"/>
  <c r="D41" i="1" s="1"/>
  <c r="H41" i="1" s="1"/>
  <c r="B42" i="1"/>
  <c r="D42" i="1" s="1" a="1"/>
  <c r="D42" i="1" s="1"/>
  <c r="H42" i="1" s="1"/>
  <c r="B43" i="1"/>
  <c r="D43" i="1" s="1" a="1"/>
  <c r="D43" i="1" s="1"/>
  <c r="H43" i="1" s="1"/>
  <c r="B44" i="1"/>
  <c r="D44" i="1" s="1" a="1"/>
  <c r="D44" i="1" s="1"/>
  <c r="H44" i="1" s="1"/>
  <c r="B45" i="1"/>
  <c r="D45" i="1" s="1" a="1"/>
  <c r="D45" i="1" s="1"/>
  <c r="H45" i="1" s="1"/>
  <c r="B46" i="1"/>
  <c r="E46" i="1" s="1"/>
  <c r="B47" i="1"/>
  <c r="D47" i="1" s="1" a="1"/>
  <c r="D47" i="1" s="1"/>
  <c r="H47" i="1" s="1"/>
  <c r="B48" i="1"/>
  <c r="D48" i="1" s="1" a="1"/>
  <c r="D48" i="1" s="1"/>
  <c r="H48" i="1" s="1"/>
  <c r="B49" i="1"/>
  <c r="D49" i="1" s="1" a="1"/>
  <c r="D49" i="1" s="1"/>
  <c r="H49" i="1" s="1"/>
  <c r="B50" i="1"/>
  <c r="D50" i="1" s="1" a="1"/>
  <c r="D50" i="1" s="1"/>
  <c r="H50" i="1" s="1"/>
  <c r="B51" i="1"/>
  <c r="D51" i="1" s="1" a="1"/>
  <c r="D51" i="1" s="1"/>
  <c r="H51" i="1" s="1"/>
  <c r="B52" i="1"/>
  <c r="E52" i="1" s="1"/>
  <c r="B53" i="1"/>
  <c r="D53" i="1" s="1" a="1"/>
  <c r="D53" i="1" s="1"/>
  <c r="H53" i="1" s="1"/>
  <c r="B54" i="1"/>
  <c r="D54" i="1" s="1" a="1"/>
  <c r="D54" i="1" s="1"/>
  <c r="H54" i="1" s="1"/>
  <c r="B55" i="1"/>
  <c r="D55" i="1" s="1" a="1"/>
  <c r="D55" i="1" s="1"/>
  <c r="H55" i="1" s="1"/>
  <c r="D16" i="1" a="1"/>
  <c r="D16" i="1" s="1"/>
  <c r="H16" i="1" s="1"/>
  <c r="D28" i="1" a="1"/>
  <c r="D28" i="1" s="1"/>
  <c r="H28" i="1" s="1"/>
  <c r="D34" i="1" a="1"/>
  <c r="D34" i="1" s="1"/>
  <c r="H34" i="1" s="1"/>
  <c r="D40" i="1" a="1"/>
  <c r="D40" i="1" s="1"/>
  <c r="H40" i="1" s="1"/>
  <c r="D46" i="1" a="1"/>
  <c r="D46" i="1" s="1"/>
  <c r="H46" i="1" s="1"/>
  <c r="D52" i="1" a="1"/>
  <c r="D52" i="1" s="1"/>
  <c r="H52" i="1" s="1"/>
  <c r="F24" i="1" l="1"/>
  <c r="D32" i="1" a="1"/>
  <c r="D32" i="1" s="1"/>
  <c r="H32" i="1" s="1"/>
  <c r="F52" i="1"/>
  <c r="G52" i="1" s="1"/>
  <c r="F40" i="1"/>
  <c r="G40" i="1" s="1"/>
  <c r="F28" i="1"/>
  <c r="G28" i="1" s="1"/>
  <c r="F16" i="1"/>
  <c r="G16" i="1" s="1"/>
  <c r="F48" i="1"/>
  <c r="F36" i="1"/>
  <c r="D22" i="1" a="1"/>
  <c r="D22" i="1" s="1"/>
  <c r="H22" i="1" s="1"/>
  <c r="F46" i="1"/>
  <c r="G46" i="1" s="1"/>
  <c r="F34" i="1"/>
  <c r="G34" i="1" s="1"/>
  <c r="F22" i="1"/>
  <c r="F21" i="1"/>
  <c r="E55" i="1"/>
  <c r="E19" i="1"/>
  <c r="F29" i="1"/>
  <c r="E43" i="1"/>
  <c r="E31" i="1"/>
  <c r="F15" i="1"/>
  <c r="E54" i="1"/>
  <c r="E42" i="1"/>
  <c r="E30" i="1"/>
  <c r="E18" i="1"/>
  <c r="F47" i="1"/>
  <c r="F35" i="1"/>
  <c r="E53" i="1"/>
  <c r="E41" i="1"/>
  <c r="E29" i="1"/>
  <c r="E17" i="1"/>
  <c r="F45" i="1"/>
  <c r="E51" i="1"/>
  <c r="E39" i="1"/>
  <c r="E27" i="1"/>
  <c r="E15" i="1"/>
  <c r="F44" i="1"/>
  <c r="F32" i="1"/>
  <c r="G32" i="1" s="1"/>
  <c r="F20" i="1"/>
  <c r="E50" i="1"/>
  <c r="E38" i="1"/>
  <c r="E26" i="1"/>
  <c r="F55" i="1"/>
  <c r="F43" i="1"/>
  <c r="F31" i="1"/>
  <c r="F19" i="1"/>
  <c r="E49" i="1"/>
  <c r="E37" i="1"/>
  <c r="E25" i="1"/>
  <c r="F54" i="1"/>
  <c r="F42" i="1"/>
  <c r="F30" i="1"/>
  <c r="F18" i="1"/>
  <c r="E48" i="1"/>
  <c r="E36" i="1"/>
  <c r="E24" i="1"/>
  <c r="F53" i="1"/>
  <c r="F41" i="1"/>
  <c r="F17" i="1"/>
  <c r="E47" i="1"/>
  <c r="E35" i="1"/>
  <c r="E23" i="1"/>
  <c r="F51" i="1"/>
  <c r="F39" i="1"/>
  <c r="F27" i="1"/>
  <c r="E45" i="1"/>
  <c r="E33" i="1"/>
  <c r="E21" i="1"/>
  <c r="F50" i="1"/>
  <c r="F38" i="1"/>
  <c r="F26" i="1"/>
  <c r="E44" i="1"/>
  <c r="E20" i="1"/>
  <c r="F49" i="1"/>
  <c r="F37" i="1"/>
  <c r="F25" i="1"/>
  <c r="F33" i="1" l="1"/>
  <c r="G33" i="1" s="1"/>
  <c r="G24" i="1"/>
  <c r="G48" i="1"/>
  <c r="U9" i="1" a="1"/>
  <c r="U9" i="1" s="1"/>
  <c r="G36" i="1"/>
  <c r="G21" i="1"/>
  <c r="G55" i="1"/>
  <c r="F23" i="1"/>
  <c r="G23" i="1" s="1"/>
  <c r="G22" i="1"/>
  <c r="G15" i="1"/>
  <c r="G19" i="1"/>
  <c r="G29" i="1"/>
  <c r="G31" i="1"/>
  <c r="G49" i="1"/>
  <c r="G43" i="1"/>
  <c r="G38" i="1"/>
  <c r="G17" i="1"/>
  <c r="G18" i="1"/>
  <c r="G51" i="1"/>
  <c r="G26" i="1"/>
  <c r="G20" i="1"/>
  <c r="G30" i="1"/>
  <c r="G41" i="1"/>
  <c r="G50" i="1"/>
  <c r="G44" i="1"/>
  <c r="G35" i="1"/>
  <c r="G47" i="1"/>
  <c r="G42" i="1"/>
  <c r="G54" i="1"/>
  <c r="G45" i="1"/>
  <c r="G53" i="1"/>
  <c r="G25" i="1"/>
  <c r="G27" i="1"/>
  <c r="G37" i="1"/>
  <c r="G39" i="1"/>
  <c r="T5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<sst xmlns="http://schemas.openxmlformats.org/spreadsheetml/2006/main" count="26" uniqueCount="26">
  <si>
    <t>x</t>
  </si>
  <si>
    <t>z₀</t>
  </si>
  <si>
    <t>z₁</t>
  </si>
  <si>
    <t>d₁ =</t>
  </si>
  <si>
    <t>d₂ =</t>
  </si>
  <si>
    <t>h =</t>
  </si>
  <si>
    <t>Mini</t>
  </si>
  <si>
    <t>Midi</t>
  </si>
  <si>
    <t>Maxi</t>
  </si>
  <si>
    <t>z₀⁻</t>
  </si>
  <si>
    <t>z₁⁻</t>
  </si>
  <si>
    <t>V =</t>
  </si>
  <si>
    <t>A z₀ adatsor egy folyó vízszintjéhez viszonyított magassági adatokat tartalmaz. A mérések a mederre merőlegesen, egymástól egy méter távolságra történtek.</t>
  </si>
  <si>
    <t>A folyó mellett épített úthoz vízszintes platót kell kialakítani, amely függőleges támfalakkal kapcsolódik a terephez.</t>
  </si>
  <si>
    <r>
      <t>Paraméterként adott az út vízvonal feletti magassága (</t>
    </r>
    <r>
      <rPr>
        <i/>
        <sz val="11"/>
        <color theme="1"/>
        <rFont val="Roboto Condensed"/>
        <scheme val="minor"/>
      </rPr>
      <t>h</t>
    </r>
    <r>
      <rPr>
        <sz val="11"/>
        <color theme="1"/>
        <rFont val="Roboto Condensed"/>
        <family val="2"/>
        <charset val="238"/>
        <scheme val="minor"/>
      </rPr>
      <t>=10 m), valamint belső és külső szélének a folyótól való távolsága (</t>
    </r>
    <r>
      <rPr>
        <i/>
        <sz val="11"/>
        <color theme="1"/>
        <rFont val="Roboto Condensed"/>
        <scheme val="minor"/>
      </rPr>
      <t>d₁</t>
    </r>
    <r>
      <rPr>
        <sz val="11"/>
        <color theme="1"/>
        <rFont val="Roboto Condensed"/>
        <family val="2"/>
        <charset val="238"/>
        <scheme val="minor"/>
      </rPr>
      <t xml:space="preserve">=12 m és </t>
    </r>
    <r>
      <rPr>
        <i/>
        <sz val="11"/>
        <color theme="1"/>
        <rFont val="Roboto Condensed"/>
        <scheme val="minor"/>
      </rPr>
      <t>d₂</t>
    </r>
    <r>
      <rPr>
        <sz val="11"/>
        <color theme="1"/>
        <rFont val="Roboto Condensed"/>
        <family val="2"/>
        <charset val="238"/>
        <scheme val="minor"/>
      </rPr>
      <t>=28 m).</t>
    </r>
  </si>
  <si>
    <t>② Számítsa ki a kivágásból kitermelt, és a feltöltéshez szükséges folyóméterenkénti földmennyiséget!</t>
  </si>
  <si>
    <r>
      <t>③ Határozza meg az út azon magasságát (</t>
    </r>
    <r>
      <rPr>
        <i/>
        <sz val="11"/>
        <color theme="1"/>
        <rFont val="Roboto Condensed"/>
        <scheme val="minor"/>
      </rPr>
      <t>h</t>
    </r>
    <r>
      <rPr>
        <sz val="11"/>
        <color theme="1"/>
        <rFont val="Roboto Condensed"/>
        <family val="2"/>
        <charset val="238"/>
        <scheme val="minor"/>
      </rPr>
      <t>), amikor a földmunka nem igényel szállítást (a kitermelt föld éppen egyenlő a feltöltéssel)!</t>
    </r>
  </si>
  <si>
    <t>A víztelenítés érdekében kutakat kell fúrni. A talajvízszint a folyó szintjével (±0,00) azonos.</t>
  </si>
  <si>
    <t>Kisebb szintkülönbségnél elég a Mini szivattyú, 8 m-es vagy nagyobb mélység esetén Midi szivattyú szükséges, és ha a kút mélysége eléri a 16 m-t akkor Maxi szivattyúra van szükség.</t>
  </si>
  <si>
    <t>④ Készítsen segédtáblázatot a fenti adatokkal!</t>
  </si>
  <si>
    <t>⑤ Minden mérési ponton határozza meg a szükséges szivattyútípust a segédtáblázat segítségével!</t>
  </si>
  <si>
    <t>⑦ Mutassa be kördiagramon az egyes szivattyútípusok arányát!</t>
  </si>
  <si>
    <t>típus</t>
  </si>
  <si>
    <t>föld</t>
  </si>
  <si>
    <t>① Ábrázolja az eredeti [x,z₀] és a módosított [x,z₁] lejtőket!</t>
  </si>
  <si>
    <t>⑥ Jelenítse meg a szivattyúk számát típusonkénti bontásban a segédtáblázatban!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</si>
</sst>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;[Blue]\-0.00;\–_-"/>
  </numFmts>
  <fonts count="21" x14ac:knownFonts="1">
    <font>
      <sz val="11"/>
      <color theme="1"/>
      <name val="Roboto Condensed"/>
      <family val="2"/>
      <charset val="238"/>
      <scheme val="minor"/>
    </font>
    <font>
      <sz val="11"/>
      <color theme="1"/>
      <name val="Roboto Condensed"/>
      <family val="2"/>
      <charset val="238"/>
      <scheme val="minor"/>
    </font>
    <font>
      <sz val="18"/>
      <color theme="3"/>
      <name val="Play"/>
      <family val="2"/>
      <charset val="238"/>
      <scheme val="major"/>
    </font>
    <font>
      <b/>
      <sz val="15"/>
      <color theme="3"/>
      <name val="Roboto Condensed"/>
      <family val="2"/>
      <charset val="238"/>
      <scheme val="minor"/>
    </font>
    <font>
      <b/>
      <sz val="13"/>
      <color theme="3"/>
      <name val="Roboto Condensed"/>
      <family val="2"/>
      <charset val="238"/>
      <scheme val="minor"/>
    </font>
    <font>
      <b/>
      <sz val="11"/>
      <color theme="3"/>
      <name val="Roboto Condensed"/>
      <family val="2"/>
      <charset val="238"/>
      <scheme val="minor"/>
    </font>
    <font>
      <sz val="11"/>
      <color rgb="FF006100"/>
      <name val="Roboto Condensed"/>
      <family val="2"/>
      <charset val="238"/>
      <scheme val="minor"/>
    </font>
    <font>
      <sz val="11"/>
      <color rgb="FF9C0006"/>
      <name val="Roboto Condensed"/>
      <family val="2"/>
      <charset val="238"/>
      <scheme val="minor"/>
    </font>
    <font>
      <sz val="11"/>
      <color rgb="FF9C5700"/>
      <name val="Roboto Condensed"/>
      <family val="2"/>
      <charset val="238"/>
      <scheme val="minor"/>
    </font>
    <font>
      <sz val="11"/>
      <color rgb="FF3F3F76"/>
      <name val="Roboto Condensed"/>
      <family val="2"/>
      <charset val="238"/>
      <scheme val="minor"/>
    </font>
    <font>
      <b/>
      <sz val="11"/>
      <color rgb="FF3F3F3F"/>
      <name val="Roboto Condensed"/>
      <family val="2"/>
      <charset val="238"/>
      <scheme val="minor"/>
    </font>
    <font>
      <b/>
      <sz val="11"/>
      <color rgb="FFFA7D00"/>
      <name val="Roboto Condensed"/>
      <family val="2"/>
      <charset val="238"/>
      <scheme val="minor"/>
    </font>
    <font>
      <sz val="11"/>
      <color rgb="FFFA7D00"/>
      <name val="Roboto Condensed"/>
      <family val="2"/>
      <charset val="238"/>
      <scheme val="minor"/>
    </font>
    <font>
      <b/>
      <sz val="11"/>
      <color theme="0"/>
      <name val="Roboto Condensed"/>
      <family val="2"/>
      <charset val="238"/>
      <scheme val="minor"/>
    </font>
    <font>
      <sz val="11"/>
      <color rgb="FFFF0000"/>
      <name val="Roboto Condensed"/>
      <family val="2"/>
      <charset val="238"/>
      <scheme val="minor"/>
    </font>
    <font>
      <i/>
      <sz val="11"/>
      <color rgb="FF7F7F7F"/>
      <name val="Roboto Condensed"/>
      <family val="2"/>
      <charset val="238"/>
      <scheme val="minor"/>
    </font>
    <font>
      <b/>
      <sz val="11"/>
      <color theme="1"/>
      <name val="Roboto Condensed"/>
      <family val="2"/>
      <charset val="238"/>
      <scheme val="minor"/>
    </font>
    <font>
      <sz val="11"/>
      <color theme="0"/>
      <name val="Roboto Condensed"/>
      <family val="2"/>
      <charset val="238"/>
      <scheme val="minor"/>
    </font>
    <font>
      <i/>
      <sz val="11"/>
      <color theme="1"/>
      <name val="Roboto Condensed"/>
      <family val="2"/>
      <scheme val="minor"/>
    </font>
    <font>
      <i/>
      <sz val="11"/>
      <color theme="6"/>
      <name val="Roboto Condensed"/>
      <family val="2"/>
      <scheme val="minor"/>
    </font>
    <font>
      <i/>
      <sz val="11"/>
      <color theme="1"/>
      <name val="Roboto Condensed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0">
    <xf numFmtId="0" fontId="0" fillId="0" borderId="0" xfId="0"/>
    <xf numFmtId="164" fontId="0" fillId="0" borderId="0" xfId="0" applyNumberFormat="1" applyAlignment="1">
      <alignment vertical="top"/>
    </xf>
    <xf numFmtId="164" fontId="0" fillId="0" borderId="0" xfId="0" applyNumberFormat="1" applyAlignment="1">
      <alignment horizontal="center" vertical="top"/>
    </xf>
    <xf numFmtId="164" fontId="0" fillId="0" borderId="0" xfId="0" applyNumberFormat="1" applyAlignment="1">
      <alignment horizontal="left" vertical="top"/>
    </xf>
    <xf numFmtId="164" fontId="0" fillId="34" borderId="0" xfId="0" applyNumberFormat="1" applyFill="1" applyAlignment="1">
      <alignment horizontal="center" vertical="top"/>
    </xf>
    <xf numFmtId="164" fontId="0" fillId="33" borderId="0" xfId="0" applyNumberFormat="1" applyFill="1" applyAlignment="1">
      <alignment horizontal="center" vertical="top"/>
    </xf>
    <xf numFmtId="164" fontId="0" fillId="33" borderId="0" xfId="0" applyNumberFormat="1" applyFill="1" applyAlignment="1">
      <alignment vertical="top"/>
    </xf>
    <xf numFmtId="164" fontId="18" fillId="0" borderId="0" xfId="0" applyNumberFormat="1" applyFont="1" applyAlignment="1">
      <alignment horizontal="right" vertical="top"/>
    </xf>
    <xf numFmtId="164" fontId="18" fillId="34" borderId="0" xfId="0" applyNumberFormat="1" applyFont="1" applyFill="1" applyAlignment="1">
      <alignment horizontal="center" vertical="top"/>
    </xf>
    <xf numFmtId="164" fontId="19" fillId="0" borderId="0" xfId="0" applyNumberFormat="1" applyFont="1" applyAlignment="1">
      <alignment vertical="top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9">
    <dxf>
      <numFmt numFmtId="164" formatCode="0.00;[Blue]\-0.00;\–_-"/>
      <alignment horizontal="center" vertical="top" textRotation="0" wrapText="0" indent="0" justifyLastLine="0" shrinkToFit="0" readingOrder="0"/>
    </dxf>
    <dxf>
      <numFmt numFmtId="164" formatCode="0.00;[Blue]\-0.00;\–_-"/>
      <alignment horizontal="center" vertical="top" textRotation="0" wrapText="0" indent="0" justifyLastLine="0" shrinkToFit="0" readingOrder="0"/>
    </dxf>
    <dxf>
      <numFmt numFmtId="164" formatCode="0.00;[Blue]\-0.00;\–_-"/>
      <alignment horizontal="center" vertical="top" textRotation="0" wrapText="0" indent="0" justifyLastLine="0" shrinkToFit="0" readingOrder="0"/>
    </dxf>
    <dxf>
      <numFmt numFmtId="164" formatCode="0.00;[Blue]\-0.00;\–_-"/>
      <alignment horizontal="center" vertical="top" textRotation="0" wrapText="0" indent="0" justifyLastLine="0" shrinkToFit="0" readingOrder="0"/>
    </dxf>
    <dxf>
      <numFmt numFmtId="164" formatCode="0.00;[Blue]\-0.00;\–_-"/>
      <fill>
        <patternFill patternType="solid">
          <fgColor indexed="64"/>
          <bgColor theme="6" tint="0.79998168889431442"/>
        </patternFill>
      </fill>
      <alignment horizontal="center" vertical="top" textRotation="0" wrapText="0" indent="0" justifyLastLine="0" shrinkToFit="0" readingOrder="0"/>
    </dxf>
    <dxf>
      <numFmt numFmtId="164" formatCode="0.00;[Blue]\-0.00;\–_-"/>
      <alignment horizontal="center" vertical="top" textRotation="0" wrapText="0" indent="0" justifyLastLine="0" shrinkToFit="0" readingOrder="0"/>
    </dxf>
    <dxf>
      <numFmt numFmtId="164" formatCode="0.00;[Blue]\-0.00;\–_-"/>
      <alignment horizontal="center" vertical="top" textRotation="0" wrapText="0" indent="0" justifyLastLine="0" shrinkToFit="0" readingOrder="0"/>
    </dxf>
    <dxf>
      <numFmt numFmtId="164" formatCode="0.00;[Blue]\-0.00;\–_-"/>
      <alignment horizontal="center" vertical="top" textRotation="0" wrapText="0" indent="0" justifyLastLine="0" shrinkToFit="0" readingOrder="0"/>
    </dxf>
    <dxf>
      <numFmt numFmtId="164" formatCode="0.00;[Blue]\-0.00;\–_-"/>
      <alignment horizontal="general" vertical="top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0487499999999995E-2"/>
          <c:y val="3.2293981481481479E-2"/>
          <c:w val="0.89846805555555553"/>
          <c:h val="0.8607069444444444"/>
        </c:manualLayout>
      </c:layout>
      <c:scatterChart>
        <c:scatterStyle val="lineMarker"/>
        <c:varyColors val="0"/>
        <c:ser>
          <c:idx val="0"/>
          <c:order val="0"/>
          <c:tx>
            <c:strRef>
              <c:f>_SL!$C$14</c:f>
              <c:strCache>
                <c:ptCount val="1"/>
                <c:pt idx="0">
                  <c:v>z₀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_SL!$B$15:$B$55</c:f>
              <c:numCache>
                <c:formatCode>General</c:formatCode>
                <c:ptCount val="4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</c:numCache>
            </c:numRef>
          </c:xVal>
          <c:yVal>
            <c:numRef>
              <c:f>_SL!$C$15:$C$55</c:f>
              <c:numCache>
                <c:formatCode>General</c:formatCode>
                <c:ptCount val="41"/>
                <c:pt idx="0">
                  <c:v>0</c:v>
                </c:pt>
                <c:pt idx="1">
                  <c:v>0.57999999999999996</c:v>
                </c:pt>
                <c:pt idx="2">
                  <c:v>0.75</c:v>
                </c:pt>
                <c:pt idx="3">
                  <c:v>0.86</c:v>
                </c:pt>
                <c:pt idx="4">
                  <c:v>1.4</c:v>
                </c:pt>
                <c:pt idx="5">
                  <c:v>2.25</c:v>
                </c:pt>
                <c:pt idx="6">
                  <c:v>3.01</c:v>
                </c:pt>
                <c:pt idx="7">
                  <c:v>3.14</c:v>
                </c:pt>
                <c:pt idx="8">
                  <c:v>3.31</c:v>
                </c:pt>
                <c:pt idx="9">
                  <c:v>4.12</c:v>
                </c:pt>
                <c:pt idx="10">
                  <c:v>4.6399999999999997</c:v>
                </c:pt>
                <c:pt idx="11">
                  <c:v>4.7699999999999996</c:v>
                </c:pt>
                <c:pt idx="12">
                  <c:v>5.0599999999999996</c:v>
                </c:pt>
                <c:pt idx="13">
                  <c:v>5.99</c:v>
                </c:pt>
                <c:pt idx="14">
                  <c:v>6.12</c:v>
                </c:pt>
                <c:pt idx="15">
                  <c:v>6.17</c:v>
                </c:pt>
                <c:pt idx="16">
                  <c:v>6.71</c:v>
                </c:pt>
                <c:pt idx="17">
                  <c:v>7.69</c:v>
                </c:pt>
                <c:pt idx="18">
                  <c:v>8.36</c:v>
                </c:pt>
                <c:pt idx="19">
                  <c:v>9.1199999999999992</c:v>
                </c:pt>
                <c:pt idx="20">
                  <c:v>9.52</c:v>
                </c:pt>
                <c:pt idx="21">
                  <c:v>10.43</c:v>
                </c:pt>
                <c:pt idx="22">
                  <c:v>11.24</c:v>
                </c:pt>
                <c:pt idx="23">
                  <c:v>11.48</c:v>
                </c:pt>
                <c:pt idx="24">
                  <c:v>11.93</c:v>
                </c:pt>
                <c:pt idx="25">
                  <c:v>12.76</c:v>
                </c:pt>
                <c:pt idx="26">
                  <c:v>13.42</c:v>
                </c:pt>
                <c:pt idx="27">
                  <c:v>14</c:v>
                </c:pt>
                <c:pt idx="28">
                  <c:v>14.64</c:v>
                </c:pt>
                <c:pt idx="29">
                  <c:v>14.65</c:v>
                </c:pt>
                <c:pt idx="30">
                  <c:v>15.28</c:v>
                </c:pt>
                <c:pt idx="31">
                  <c:v>15.56</c:v>
                </c:pt>
                <c:pt idx="32">
                  <c:v>15.83</c:v>
                </c:pt>
                <c:pt idx="33">
                  <c:v>16.3</c:v>
                </c:pt>
                <c:pt idx="34">
                  <c:v>16.489999999999998</c:v>
                </c:pt>
                <c:pt idx="35">
                  <c:v>16.829999999999998</c:v>
                </c:pt>
                <c:pt idx="36">
                  <c:v>17.57</c:v>
                </c:pt>
                <c:pt idx="37">
                  <c:v>18.34</c:v>
                </c:pt>
                <c:pt idx="38">
                  <c:v>18.45</c:v>
                </c:pt>
                <c:pt idx="39">
                  <c:v>19.37</c:v>
                </c:pt>
                <c:pt idx="40">
                  <c:v>20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934-4883-A818-2667CCB0C0EE}"/>
            </c:ext>
          </c:extLst>
        </c:ser>
        <c:ser>
          <c:idx val="1"/>
          <c:order val="1"/>
          <c:tx>
            <c:strRef>
              <c:f>_SL!$D$14</c:f>
              <c:strCache>
                <c:ptCount val="1"/>
                <c:pt idx="0">
                  <c:v>z₁</c:v>
                </c:pt>
              </c:strCache>
            </c:strRef>
          </c:tx>
          <c:spPr>
            <a:ln w="31750" cap="rnd">
              <a:solidFill>
                <a:schemeClr val="tx2"/>
              </a:solidFill>
              <a:round/>
            </a:ln>
            <a:effectLst/>
          </c:spPr>
          <c:marker>
            <c:symbol val="none"/>
          </c:marker>
          <c:xVal>
            <c:numRef>
              <c:f>_SL!$B$15:$B$55</c:f>
              <c:numCache>
                <c:formatCode>General</c:formatCode>
                <c:ptCount val="4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</c:numCache>
            </c:numRef>
          </c:xVal>
          <c:yVal>
            <c:numRef>
              <c:f>_SL!$D$15:$D$55</c:f>
              <c:numCache>
                <c:formatCode>General</c:formatCode>
                <c:ptCount val="41"/>
                <c:pt idx="0">
                  <c:v>0</c:v>
                </c:pt>
                <c:pt idx="1">
                  <c:v>0.57999999999999996</c:v>
                </c:pt>
                <c:pt idx="2">
                  <c:v>0.75</c:v>
                </c:pt>
                <c:pt idx="3">
                  <c:v>0.86</c:v>
                </c:pt>
                <c:pt idx="4">
                  <c:v>1.4</c:v>
                </c:pt>
                <c:pt idx="5">
                  <c:v>2.25</c:v>
                </c:pt>
                <c:pt idx="6">
                  <c:v>3.01</c:v>
                </c:pt>
                <c:pt idx="7">
                  <c:v>3.14</c:v>
                </c:pt>
                <c:pt idx="8">
                  <c:v>3.31</c:v>
                </c:pt>
                <c:pt idx="9">
                  <c:v>4.12</c:v>
                </c:pt>
                <c:pt idx="10">
                  <c:v>4.6399999999999997</c:v>
                </c:pt>
                <c:pt idx="11">
                  <c:v>4.7699999999999996</c:v>
                </c:pt>
                <c:pt idx="12">
                  <c:v>9.684705567058824</c:v>
                </c:pt>
                <c:pt idx="13">
                  <c:v>9.684705567058824</c:v>
                </c:pt>
                <c:pt idx="14">
                  <c:v>9.684705567058824</c:v>
                </c:pt>
                <c:pt idx="15">
                  <c:v>9.684705567058824</c:v>
                </c:pt>
                <c:pt idx="16">
                  <c:v>9.684705567058824</c:v>
                </c:pt>
                <c:pt idx="17">
                  <c:v>9.684705567058824</c:v>
                </c:pt>
                <c:pt idx="18">
                  <c:v>9.684705567058824</c:v>
                </c:pt>
                <c:pt idx="19">
                  <c:v>9.684705567058824</c:v>
                </c:pt>
                <c:pt idx="20">
                  <c:v>9.684705567058824</c:v>
                </c:pt>
                <c:pt idx="21">
                  <c:v>9.684705567058824</c:v>
                </c:pt>
                <c:pt idx="22">
                  <c:v>9.684705567058824</c:v>
                </c:pt>
                <c:pt idx="23">
                  <c:v>9.684705567058824</c:v>
                </c:pt>
                <c:pt idx="24">
                  <c:v>9.684705567058824</c:v>
                </c:pt>
                <c:pt idx="25">
                  <c:v>9.684705567058824</c:v>
                </c:pt>
                <c:pt idx="26">
                  <c:v>9.684705567058824</c:v>
                </c:pt>
                <c:pt idx="27">
                  <c:v>9.684705567058824</c:v>
                </c:pt>
                <c:pt idx="28">
                  <c:v>9.684705567058824</c:v>
                </c:pt>
                <c:pt idx="29">
                  <c:v>14.65</c:v>
                </c:pt>
                <c:pt idx="30">
                  <c:v>15.28</c:v>
                </c:pt>
                <c:pt idx="31">
                  <c:v>15.56</c:v>
                </c:pt>
                <c:pt idx="32">
                  <c:v>15.83</c:v>
                </c:pt>
                <c:pt idx="33">
                  <c:v>16.3</c:v>
                </c:pt>
                <c:pt idx="34">
                  <c:v>16.489999999999998</c:v>
                </c:pt>
                <c:pt idx="35">
                  <c:v>16.829999999999998</c:v>
                </c:pt>
                <c:pt idx="36">
                  <c:v>17.57</c:v>
                </c:pt>
                <c:pt idx="37">
                  <c:v>18.34</c:v>
                </c:pt>
                <c:pt idx="38">
                  <c:v>18.45</c:v>
                </c:pt>
                <c:pt idx="39">
                  <c:v>19.37</c:v>
                </c:pt>
                <c:pt idx="40">
                  <c:v>20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934-4883-A818-2667CCB0C0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76596799"/>
        <c:axId val="1376597759"/>
      </c:scatterChart>
      <c:valAx>
        <c:axId val="1376596799"/>
        <c:scaling>
          <c:orientation val="minMax"/>
          <c:max val="42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76597759"/>
        <c:crosses val="autoZero"/>
        <c:crossBetween val="midCat"/>
        <c:majorUnit val="5"/>
        <c:minorUnit val="1"/>
      </c:valAx>
      <c:valAx>
        <c:axId val="1376597759"/>
        <c:scaling>
          <c:orientation val="minMax"/>
          <c:max val="21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76596799"/>
        <c:crosses val="autoZero"/>
        <c:crossBetween val="midCat"/>
        <c:majorUnit val="5"/>
        <c:minorUnit val="1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9.3949305555555557E-2"/>
          <c:y val="0.16158518518518519"/>
          <c:w val="0.14211226851851852"/>
          <c:h val="0.23757407407407408"/>
        </c:manualLayout>
      </c:layout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spPr>
            <a:solidFill>
              <a:schemeClr val="lt1"/>
            </a:solidFill>
            <a:ln w="19050">
              <a:solidFill>
                <a:schemeClr val="accent3"/>
              </a:solidFill>
            </a:ln>
            <a:effectLst/>
          </c:spPr>
          <c:dPt>
            <c:idx val="0"/>
            <c:bubble3D val="0"/>
            <c:spPr>
              <a:solidFill>
                <a:schemeClr val="lt1"/>
              </a:solidFill>
              <a:ln w="19050">
                <a:solidFill>
                  <a:schemeClr val="accent3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D08D-44C6-9EEE-F75DDE8F4B9C}"/>
              </c:ext>
            </c:extLst>
          </c:dPt>
          <c:dPt>
            <c:idx val="1"/>
            <c:bubble3D val="0"/>
            <c:spPr>
              <a:solidFill>
                <a:schemeClr val="lt1"/>
              </a:solidFill>
              <a:ln w="19050">
                <a:solidFill>
                  <a:schemeClr val="accent3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D08D-44C6-9EEE-F75DDE8F4B9C}"/>
              </c:ext>
            </c:extLst>
          </c:dPt>
          <c:dPt>
            <c:idx val="2"/>
            <c:bubble3D val="0"/>
            <c:spPr>
              <a:solidFill>
                <a:schemeClr val="lt1"/>
              </a:solidFill>
              <a:ln w="19050">
                <a:solidFill>
                  <a:schemeClr val="accent3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D08D-44C6-9EEE-F75DDE8F4B9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accent1">
                      <a:lumMod val="60000"/>
                      <a:lumOff val="4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_SL!$T$9:$T$11</c:f>
              <c:strCache>
                <c:ptCount val="3"/>
                <c:pt idx="0">
                  <c:v>Maxi</c:v>
                </c:pt>
                <c:pt idx="1">
                  <c:v>Midi</c:v>
                </c:pt>
                <c:pt idx="2">
                  <c:v>Mini</c:v>
                </c:pt>
              </c:strCache>
            </c:strRef>
          </c:cat>
          <c:val>
            <c:numRef>
              <c:f>_SL!$U$9:$U$11</c:f>
              <c:numCache>
                <c:formatCode>General</c:formatCode>
                <c:ptCount val="3"/>
                <c:pt idx="0">
                  <c:v>8</c:v>
                </c:pt>
                <c:pt idx="1">
                  <c:v>21</c:v>
                </c:pt>
                <c:pt idx="2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651-4A2F-A4B4-9AEEB8F50B56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60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800" kern="1200" cap="all" spc="150" normalizeH="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>
      <cs:styleClr val="0"/>
    </cs:lnRef>
    <cs:fillRef idx="0"/>
    <cs:effectRef idx="0"/>
    <cs:fontRef idx="minor">
      <cs:styleClr val="0"/>
    </cs:fontRef>
    <cs:defRPr sz="900" b="1" kern="1200"/>
  </cs:dataLabel>
  <cs:dataLabelCallout>
    <cs:lnRef idx="0">
      <cs:styleClr val="0"/>
    </cs:lnRef>
    <cs:fillRef idx="0"/>
    <cs:effectRef idx="0"/>
    <cs:fontRef idx="minor">
      <cs:styleClr val="0"/>
    </cs:fontRef>
    <cs:spPr>
      <a:solidFill>
        <a:schemeClr val="lt1"/>
      </a:solidFill>
      <a:ln>
        <a:solidFill>
          <a:schemeClr val="phClr"/>
        </a:solidFill>
      </a:ln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0"/>
    </cs:lnRef>
    <cs:fillRef idx="0"/>
    <cs:effectRef idx="0"/>
    <cs:fontRef idx="minor">
      <a:schemeClr val="dk1"/>
    </cs:fontRef>
    <cs:spPr>
      <a:solidFill>
        <a:schemeClr val="lt1"/>
      </a:solidFill>
      <a:ln w="19050"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8</xdr:col>
      <xdr:colOff>194310</xdr:colOff>
      <xdr:row>17</xdr:row>
      <xdr:rowOff>66675</xdr:rowOff>
    </xdr:from>
    <xdr:to>
      <xdr:col>20</xdr:col>
      <xdr:colOff>975</xdr:colOff>
      <xdr:row>28</xdr:row>
      <xdr:rowOff>155745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B5845C2-95B2-1584-019A-2D9CA70D7512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23</xdr:col>
      <xdr:colOff>371475</xdr:colOff>
      <xdr:row>8</xdr:row>
      <xdr:rowOff>120285</xdr:rowOff>
    </xdr:from>
    <xdr:to>
      <xdr:col>29</xdr:col>
      <xdr:colOff>343950</xdr:colOff>
      <xdr:row>20</xdr:row>
      <xdr:rowOff>109905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F86BA9FE-D170-EA3D-24B3-1418EB4AEAD3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PtList" displayName="PtList" ref="B14:H55" totalsRowShown="0" headerRowDxfId="8" dataDxfId="7">
  <autoFilter ref="B14:H55" xr:uid="{00000000-0009-0000-0100-000001000000}"/>
  <tableColumns count="7">
    <tableColumn id="1" xr3:uid="{00000000-0010-0000-0000-000001000000}" name="x" dataDxfId="6">
      <calculatedColumnFormula>COUNT(C$15:C15)-1</calculatedColumnFormula>
    </tableColumn>
    <tableColumn id="2" xr3:uid="{00000000-0010-0000-0000-000002000000}" name="z₀" dataDxfId="5"/>
    <tableColumn id="3" xr3:uid="{00000000-0010-0000-0000-000003000000}" name="z₁" dataDxfId="4">
      <calculatedColumnFormula array="1">_xlfn.IFS(PtList[[#This Row],[x]]&lt;d₁, PtList[[#This Row],[z₀]], PtList[[#This Row],[x]]&gt;d₂, PtList[[#This Row],[z₀]], 1, h)</calculatedColumnFormula>
    </tableColumn>
    <tableColumn id="5" xr3:uid="{00000000-0010-0000-0000-000005000000}" name="z₀⁻" dataDxfId="3">
      <calculatedColumnFormula>IF( PtList[[#This Row],[x]]=0, "·", OFFSET(PtList[[#This Row],[z₀]], -1, 0))</calculatedColumnFormula>
    </tableColumn>
    <tableColumn id="6" xr3:uid="{00000000-0010-0000-0000-000006000000}" name="z₁⁻" dataDxfId="2">
      <calculatedColumnFormula>IF( PtList[[#This Row],[x]]=0, "·", OFFSET(PtList[[#This Row],[z₁]], -1, 0))</calculatedColumnFormula>
    </tableColumn>
    <tableColumn id="7" xr3:uid="{00000000-0010-0000-0000-000007000000}" name="föld" dataDxfId="1">
      <calculatedColumnFormula xml:space="preserve"> IFERROR( ( (PtList[[#This Row],[z₁]]-PtList[[#This Row],[z₀]]) + (PtList[[#This Row],[z₁⁻]]-PtList[[#This Row],[z₀⁻]]) ) /2, 0 )</calculatedColumnFormula>
    </tableColumn>
    <tableColumn id="8" xr3:uid="{00000000-0010-0000-0000-000008000000}" name="típus" dataDxfId="0">
      <calculatedColumnFormula>IF(PtList[[#This Row],[z₁]]=0, "·", _xlfn.XLOOKUP(PtList[[#This Row],[z₁]], $S$9:$S$11, $T$9:$T$11, ,1))</calculatedColumnFormula>
    </tableColumn>
  </tableColumns>
  <tableStyleInfo name="TableStyleLight1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_MGM">
      <a:majorFont>
        <a:latin typeface="Play"/>
        <a:ea typeface=""/>
        <a:cs typeface=""/>
      </a:majorFont>
      <a:minorFont>
        <a:latin typeface="Roboto Condensed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X55"/>
  <sheetViews>
    <sheetView showGridLines="0" tabSelected="1" workbookViewId="0">
      <selection activeCell="C1" sqref="C1"/>
    </sheetView>
  </sheetViews>
  <sheetFormatPr defaultColWidth="5.6640625" defaultRowHeight="14.4" x14ac:dyDescent="0.3"/>
  <cols>
    <col min="1" max="1" width="1.6640625" style="1" customWidth="1"/>
    <col min="2" max="4" width="5.6640625" style="2"/>
    <col min="5" max="5" width="6.88671875" style="1" customWidth="1"/>
    <col min="6" max="6" width="5.6640625" style="1"/>
    <col min="7" max="7" width="8.109375" style="1" customWidth="1"/>
    <col min="8" max="18" width="5.6640625" style="1"/>
    <col min="19" max="19" width="6" style="1" bestFit="1" customWidth="1"/>
    <col min="20" max="16384" width="5.6640625" style="1"/>
  </cols>
  <sheetData>
    <row r="1" spans="2:24" x14ac:dyDescent="0.3">
      <c r="C1" s="1" t="s">
        <v>12</v>
      </c>
      <c r="D1" s="1"/>
    </row>
    <row r="2" spans="2:24" x14ac:dyDescent="0.3">
      <c r="C2" s="3" t="s">
        <v>13</v>
      </c>
    </row>
    <row r="3" spans="2:24" x14ac:dyDescent="0.3">
      <c r="C3" s="1" t="s">
        <v>14</v>
      </c>
    </row>
    <row r="4" spans="2:24" x14ac:dyDescent="0.3">
      <c r="C4" s="3" t="s">
        <v>24</v>
      </c>
      <c r="S4" s="7" t="s">
        <v>5</v>
      </c>
      <c r="T4" s="5">
        <v>9.684705567058824</v>
      </c>
      <c r="U4" s="7" t="s">
        <v>3</v>
      </c>
      <c r="V4" s="4">
        <v>12</v>
      </c>
      <c r="W4" s="7" t="s">
        <v>4</v>
      </c>
      <c r="X4" s="4">
        <v>28</v>
      </c>
    </row>
    <row r="5" spans="2:24" x14ac:dyDescent="0.3">
      <c r="C5" s="3" t="s">
        <v>15</v>
      </c>
      <c r="S5" s="7" t="s">
        <v>11</v>
      </c>
      <c r="T5" s="6">
        <f ca="1">ROUND(SUM(PtList[föld]),3)</f>
        <v>0</v>
      </c>
    </row>
    <row r="6" spans="2:24" x14ac:dyDescent="0.3">
      <c r="C6" s="3" t="s">
        <v>16</v>
      </c>
    </row>
    <row r="7" spans="2:24" x14ac:dyDescent="0.3">
      <c r="C7" s="3" t="s">
        <v>17</v>
      </c>
    </row>
    <row r="8" spans="2:24" x14ac:dyDescent="0.3">
      <c r="C8" s="3" t="s">
        <v>18</v>
      </c>
    </row>
    <row r="9" spans="2:24" x14ac:dyDescent="0.3">
      <c r="C9" s="3" t="s">
        <v>19</v>
      </c>
      <c r="R9" s="9">
        <v>16</v>
      </c>
      <c r="S9" s="8"/>
      <c r="T9" s="8" t="s">
        <v>8</v>
      </c>
      <c r="U9" s="6" cm="1">
        <f t="array" ref="U9:U11">COUNTIFS(PtList[típus], T9:T11)</f>
        <v>8</v>
      </c>
    </row>
    <row r="10" spans="2:24" x14ac:dyDescent="0.3">
      <c r="C10" s="3" t="s">
        <v>20</v>
      </c>
      <c r="R10" s="9">
        <v>8</v>
      </c>
      <c r="S10" s="8">
        <v>16</v>
      </c>
      <c r="T10" s="8" t="s">
        <v>7</v>
      </c>
      <c r="U10" s="6">
        <v>21</v>
      </c>
    </row>
    <row r="11" spans="2:24" x14ac:dyDescent="0.3">
      <c r="C11" s="3" t="s">
        <v>25</v>
      </c>
      <c r="R11" s="9">
        <v>0</v>
      </c>
      <c r="S11" s="8">
        <v>8</v>
      </c>
      <c r="T11" s="8" t="s">
        <v>6</v>
      </c>
      <c r="U11" s="6">
        <v>11</v>
      </c>
    </row>
    <row r="12" spans="2:24" x14ac:dyDescent="0.3">
      <c r="C12" s="3" t="s">
        <v>21</v>
      </c>
    </row>
    <row r="13" spans="2:24" x14ac:dyDescent="0.3">
      <c r="C13" s="3"/>
    </row>
    <row r="14" spans="2:24" x14ac:dyDescent="0.3">
      <c r="B14" s="1" t="s">
        <v>0</v>
      </c>
      <c r="C14" s="1" t="s">
        <v>1</v>
      </c>
      <c r="D14" s="1" t="s">
        <v>2</v>
      </c>
      <c r="E14" s="1" t="s">
        <v>9</v>
      </c>
      <c r="F14" s="1" t="s">
        <v>10</v>
      </c>
      <c r="G14" s="1" t="s">
        <v>23</v>
      </c>
      <c r="H14" s="1" t="s">
        <v>22</v>
      </c>
    </row>
    <row r="15" spans="2:24" x14ac:dyDescent="0.3">
      <c r="B15" s="2">
        <f>COUNT(C$15:C15)-1</f>
        <v>0</v>
      </c>
      <c r="C15" s="2">
        <v>0</v>
      </c>
      <c r="D15" s="4" cm="1">
        <f t="array" ref="D15">_xlfn.IFS(PtList[[#This Row],[x]]&lt;d₁, PtList[[#This Row],[z₀]], PtList[[#This Row],[x]]&gt;d₂, PtList[[#This Row],[z₀]], 1, h)</f>
        <v>0</v>
      </c>
      <c r="E15" s="2" t="str">
        <f ca="1">IF( PtList[[#This Row],[x]]=0, "·", OFFSET(PtList[[#This Row],[z₀]], -1, 0))</f>
        <v>·</v>
      </c>
      <c r="F15" s="2" t="str">
        <f ca="1">IF( PtList[[#This Row],[x]]=0, "·", OFFSET(PtList[[#This Row],[z₁]], -1, 0))</f>
        <v>·</v>
      </c>
      <c r="G15" s="2">
        <f ca="1" xml:space="preserve"> IFERROR( ( (PtList[[#This Row],[z₁]]-PtList[[#This Row],[z₀]]) + (PtList[[#This Row],[z₁⁻]]-PtList[[#This Row],[z₀⁻]]) ) /2, 0 )</f>
        <v>0</v>
      </c>
      <c r="H15" s="2" t="str">
        <f>IF(PtList[[#This Row],[z₁]]=0, "·", _xlfn.XLOOKUP(PtList[[#This Row],[z₁]], $S$9:$S$11, $T$9:$T$11, ,1))</f>
        <v>·</v>
      </c>
    </row>
    <row r="16" spans="2:24" x14ac:dyDescent="0.3">
      <c r="B16" s="2">
        <f>COUNT(C$15:C16)-1</f>
        <v>1</v>
      </c>
      <c r="C16" s="2">
        <v>0.57999999999999996</v>
      </c>
      <c r="D16" s="4" cm="1">
        <f t="array" ref="D16">_xlfn.IFS(PtList[[#This Row],[x]]&lt;d₁, PtList[[#This Row],[z₀]], PtList[[#This Row],[x]]&gt;d₂, PtList[[#This Row],[z₀]], 1, h)</f>
        <v>0.57999999999999996</v>
      </c>
      <c r="E16" s="2">
        <f ca="1">IF( PtList[[#This Row],[x]]=0, "·", OFFSET(PtList[[#This Row],[z₀]], -1, 0))</f>
        <v>0</v>
      </c>
      <c r="F16" s="2">
        <f ca="1">IF( PtList[[#This Row],[x]]=0, "·", OFFSET(PtList[[#This Row],[z₁]], -1, 0))</f>
        <v>0</v>
      </c>
      <c r="G16" s="2">
        <f ca="1" xml:space="preserve"> IFERROR( ( (PtList[[#This Row],[z₁]]-PtList[[#This Row],[z₀]]) + (PtList[[#This Row],[z₁⁻]]-PtList[[#This Row],[z₀⁻]]) ) /2, 0 )</f>
        <v>0</v>
      </c>
      <c r="H16" s="2" t="str">
        <f>IF(PtList[[#This Row],[z₁]]=0, "·", _xlfn.XLOOKUP(PtList[[#This Row],[z₁]], $S$9:$S$11, $T$9:$T$11, ,1))</f>
        <v>Mini</v>
      </c>
    </row>
    <row r="17" spans="2:8" x14ac:dyDescent="0.3">
      <c r="B17" s="2">
        <f>COUNT(C$15:C17)-1</f>
        <v>2</v>
      </c>
      <c r="C17" s="2">
        <v>0.75</v>
      </c>
      <c r="D17" s="4" cm="1">
        <f t="array" ref="D17">_xlfn.IFS(PtList[[#This Row],[x]]&lt;d₁, PtList[[#This Row],[z₀]], PtList[[#This Row],[x]]&gt;d₂, PtList[[#This Row],[z₀]], 1, h)</f>
        <v>0.75</v>
      </c>
      <c r="E17" s="2">
        <f ca="1">IF( PtList[[#This Row],[x]]=0, "·", OFFSET(PtList[[#This Row],[z₀]], -1, 0))</f>
        <v>0.57999999999999996</v>
      </c>
      <c r="F17" s="2">
        <f ca="1">IF( PtList[[#This Row],[x]]=0, "·", OFFSET(PtList[[#This Row],[z₁]], -1, 0))</f>
        <v>0.57999999999999996</v>
      </c>
      <c r="G17" s="2">
        <f ca="1" xml:space="preserve"> IFERROR( ( (PtList[[#This Row],[z₁]]-PtList[[#This Row],[z₀]]) + (PtList[[#This Row],[z₁⁻]]-PtList[[#This Row],[z₀⁻]]) ) /2, 0 )</f>
        <v>0</v>
      </c>
      <c r="H17" s="2" t="str">
        <f>IF(PtList[[#This Row],[z₁]]=0, "·", _xlfn.XLOOKUP(PtList[[#This Row],[z₁]], $S$9:$S$11, $T$9:$T$11, ,1))</f>
        <v>Mini</v>
      </c>
    </row>
    <row r="18" spans="2:8" x14ac:dyDescent="0.3">
      <c r="B18" s="2">
        <f>COUNT(C$15:C18)-1</f>
        <v>3</v>
      </c>
      <c r="C18" s="2">
        <v>0.86</v>
      </c>
      <c r="D18" s="4" cm="1">
        <f t="array" ref="D18">_xlfn.IFS(PtList[[#This Row],[x]]&lt;d₁, PtList[[#This Row],[z₀]], PtList[[#This Row],[x]]&gt;d₂, PtList[[#This Row],[z₀]], 1, h)</f>
        <v>0.86</v>
      </c>
      <c r="E18" s="2">
        <f ca="1">IF( PtList[[#This Row],[x]]=0, "·", OFFSET(PtList[[#This Row],[z₀]], -1, 0))</f>
        <v>0.75</v>
      </c>
      <c r="F18" s="2">
        <f ca="1">IF( PtList[[#This Row],[x]]=0, "·", OFFSET(PtList[[#This Row],[z₁]], -1, 0))</f>
        <v>0.75</v>
      </c>
      <c r="G18" s="2">
        <f ca="1" xml:space="preserve"> IFERROR( ( (PtList[[#This Row],[z₁]]-PtList[[#This Row],[z₀]]) + (PtList[[#This Row],[z₁⁻]]-PtList[[#This Row],[z₀⁻]]) ) /2, 0 )</f>
        <v>0</v>
      </c>
      <c r="H18" s="2" t="str">
        <f>IF(PtList[[#This Row],[z₁]]=0, "·", _xlfn.XLOOKUP(PtList[[#This Row],[z₁]], $S$9:$S$11, $T$9:$T$11, ,1))</f>
        <v>Mini</v>
      </c>
    </row>
    <row r="19" spans="2:8" x14ac:dyDescent="0.3">
      <c r="B19" s="2">
        <f>COUNT(C$15:C19)-1</f>
        <v>4</v>
      </c>
      <c r="C19" s="2">
        <v>1.4</v>
      </c>
      <c r="D19" s="4" cm="1">
        <f t="array" ref="D19">_xlfn.IFS(PtList[[#This Row],[x]]&lt;d₁, PtList[[#This Row],[z₀]], PtList[[#This Row],[x]]&gt;d₂, PtList[[#This Row],[z₀]], 1, h)</f>
        <v>1.4</v>
      </c>
      <c r="E19" s="2">
        <f ca="1">IF( PtList[[#This Row],[x]]=0, "·", OFFSET(PtList[[#This Row],[z₀]], -1, 0))</f>
        <v>0.86</v>
      </c>
      <c r="F19" s="2">
        <f ca="1">IF( PtList[[#This Row],[x]]=0, "·", OFFSET(PtList[[#This Row],[z₁]], -1, 0))</f>
        <v>0.86</v>
      </c>
      <c r="G19" s="2">
        <f ca="1" xml:space="preserve"> IFERROR( ( (PtList[[#This Row],[z₁]]-PtList[[#This Row],[z₀]]) + (PtList[[#This Row],[z₁⁻]]-PtList[[#This Row],[z₀⁻]]) ) /2, 0 )</f>
        <v>0</v>
      </c>
      <c r="H19" s="2" t="str">
        <f>IF(PtList[[#This Row],[z₁]]=0, "·", _xlfn.XLOOKUP(PtList[[#This Row],[z₁]], $S$9:$S$11, $T$9:$T$11, ,1))</f>
        <v>Mini</v>
      </c>
    </row>
    <row r="20" spans="2:8" x14ac:dyDescent="0.3">
      <c r="B20" s="2">
        <f>COUNT(C$15:C20)-1</f>
        <v>5</v>
      </c>
      <c r="C20" s="2">
        <v>2.25</v>
      </c>
      <c r="D20" s="4" cm="1">
        <f t="array" ref="D20">_xlfn.IFS(PtList[[#This Row],[x]]&lt;d₁, PtList[[#This Row],[z₀]], PtList[[#This Row],[x]]&gt;d₂, PtList[[#This Row],[z₀]], 1, h)</f>
        <v>2.25</v>
      </c>
      <c r="E20" s="2">
        <f ca="1">IF( PtList[[#This Row],[x]]=0, "·", OFFSET(PtList[[#This Row],[z₀]], -1, 0))</f>
        <v>1.4</v>
      </c>
      <c r="F20" s="2">
        <f ca="1">IF( PtList[[#This Row],[x]]=0, "·", OFFSET(PtList[[#This Row],[z₁]], -1, 0))</f>
        <v>1.4</v>
      </c>
      <c r="G20" s="2">
        <f ca="1" xml:space="preserve"> IFERROR( ( (PtList[[#This Row],[z₁]]-PtList[[#This Row],[z₀]]) + (PtList[[#This Row],[z₁⁻]]-PtList[[#This Row],[z₀⁻]]) ) /2, 0 )</f>
        <v>0</v>
      </c>
      <c r="H20" s="2" t="str">
        <f>IF(PtList[[#This Row],[z₁]]=0, "·", _xlfn.XLOOKUP(PtList[[#This Row],[z₁]], $S$9:$S$11, $T$9:$T$11, ,1))</f>
        <v>Mini</v>
      </c>
    </row>
    <row r="21" spans="2:8" x14ac:dyDescent="0.3">
      <c r="B21" s="2">
        <f>COUNT(C$15:C21)-1</f>
        <v>6</v>
      </c>
      <c r="C21" s="2">
        <v>3.01</v>
      </c>
      <c r="D21" s="4" cm="1">
        <f t="array" ref="D21">_xlfn.IFS(PtList[[#This Row],[x]]&lt;d₁, PtList[[#This Row],[z₀]], PtList[[#This Row],[x]]&gt;d₂, PtList[[#This Row],[z₀]], 1, h)</f>
        <v>3.01</v>
      </c>
      <c r="E21" s="2">
        <f ca="1">IF( PtList[[#This Row],[x]]=0, "·", OFFSET(PtList[[#This Row],[z₀]], -1, 0))</f>
        <v>2.25</v>
      </c>
      <c r="F21" s="2">
        <f ca="1">IF( PtList[[#This Row],[x]]=0, "·", OFFSET(PtList[[#This Row],[z₁]], -1, 0))</f>
        <v>2.25</v>
      </c>
      <c r="G21" s="2">
        <f ca="1" xml:space="preserve"> IFERROR( ( (PtList[[#This Row],[z₁]]-PtList[[#This Row],[z₀]]) + (PtList[[#This Row],[z₁⁻]]-PtList[[#This Row],[z₀⁻]]) ) /2, 0 )</f>
        <v>0</v>
      </c>
      <c r="H21" s="2" t="str">
        <f>IF(PtList[[#This Row],[z₁]]=0, "·", _xlfn.XLOOKUP(PtList[[#This Row],[z₁]], $S$9:$S$11, $T$9:$T$11, ,1))</f>
        <v>Mini</v>
      </c>
    </row>
    <row r="22" spans="2:8" x14ac:dyDescent="0.3">
      <c r="B22" s="2">
        <f>COUNT(C$15:C22)-1</f>
        <v>7</v>
      </c>
      <c r="C22" s="2">
        <v>3.14</v>
      </c>
      <c r="D22" s="4" cm="1">
        <f t="array" ref="D22">_xlfn.IFS(PtList[[#This Row],[x]]&lt;d₁, PtList[[#This Row],[z₀]], PtList[[#This Row],[x]]&gt;d₂, PtList[[#This Row],[z₀]], 1, h)</f>
        <v>3.14</v>
      </c>
      <c r="E22" s="2">
        <f ca="1">IF( PtList[[#This Row],[x]]=0, "·", OFFSET(PtList[[#This Row],[z₀]], -1, 0))</f>
        <v>3.01</v>
      </c>
      <c r="F22" s="2">
        <f ca="1">IF( PtList[[#This Row],[x]]=0, "·", OFFSET(PtList[[#This Row],[z₁]], -1, 0))</f>
        <v>3.01</v>
      </c>
      <c r="G22" s="2">
        <f ca="1" xml:space="preserve"> IFERROR( ( (PtList[[#This Row],[z₁]]-PtList[[#This Row],[z₀]]) + (PtList[[#This Row],[z₁⁻]]-PtList[[#This Row],[z₀⁻]]) ) /2, 0 )</f>
        <v>0</v>
      </c>
      <c r="H22" s="2" t="str">
        <f>IF(PtList[[#This Row],[z₁]]=0, "·", _xlfn.XLOOKUP(PtList[[#This Row],[z₁]], $S$9:$S$11, $T$9:$T$11, ,1))</f>
        <v>Mini</v>
      </c>
    </row>
    <row r="23" spans="2:8" x14ac:dyDescent="0.3">
      <c r="B23" s="2">
        <f>COUNT(C$15:C23)-1</f>
        <v>8</v>
      </c>
      <c r="C23" s="2">
        <v>3.31</v>
      </c>
      <c r="D23" s="4" cm="1">
        <f t="array" ref="D23">_xlfn.IFS(PtList[[#This Row],[x]]&lt;d₁, PtList[[#This Row],[z₀]], PtList[[#This Row],[x]]&gt;d₂, PtList[[#This Row],[z₀]], 1, h)</f>
        <v>3.31</v>
      </c>
      <c r="E23" s="2">
        <f ca="1">IF( PtList[[#This Row],[x]]=0, "·", OFFSET(PtList[[#This Row],[z₀]], -1, 0))</f>
        <v>3.14</v>
      </c>
      <c r="F23" s="2">
        <f ca="1">IF( PtList[[#This Row],[x]]=0, "·", OFFSET(PtList[[#This Row],[z₁]], -1, 0))</f>
        <v>3.14</v>
      </c>
      <c r="G23" s="2">
        <f ca="1" xml:space="preserve"> IFERROR( ( (PtList[[#This Row],[z₁]]-PtList[[#This Row],[z₀]]) + (PtList[[#This Row],[z₁⁻]]-PtList[[#This Row],[z₀⁻]]) ) /2, 0 )</f>
        <v>0</v>
      </c>
      <c r="H23" s="2" t="str">
        <f>IF(PtList[[#This Row],[z₁]]=0, "·", _xlfn.XLOOKUP(PtList[[#This Row],[z₁]], $S$9:$S$11, $T$9:$T$11, ,1))</f>
        <v>Mini</v>
      </c>
    </row>
    <row r="24" spans="2:8" x14ac:dyDescent="0.3">
      <c r="B24" s="2">
        <f>COUNT(C$15:C24)-1</f>
        <v>9</v>
      </c>
      <c r="C24" s="2">
        <v>4.12</v>
      </c>
      <c r="D24" s="4" cm="1">
        <f t="array" ref="D24">_xlfn.IFS(PtList[[#This Row],[x]]&lt;d₁, PtList[[#This Row],[z₀]], PtList[[#This Row],[x]]&gt;d₂, PtList[[#This Row],[z₀]], 1, h)</f>
        <v>4.12</v>
      </c>
      <c r="E24" s="2">
        <f ca="1">IF( PtList[[#This Row],[x]]=0, "·", OFFSET(PtList[[#This Row],[z₀]], -1, 0))</f>
        <v>3.31</v>
      </c>
      <c r="F24" s="2">
        <f ca="1">IF( PtList[[#This Row],[x]]=0, "·", OFFSET(PtList[[#This Row],[z₁]], -1, 0))</f>
        <v>3.31</v>
      </c>
      <c r="G24" s="2">
        <f ca="1" xml:space="preserve"> IFERROR( ( (PtList[[#This Row],[z₁]]-PtList[[#This Row],[z₀]]) + (PtList[[#This Row],[z₁⁻]]-PtList[[#This Row],[z₀⁻]]) ) /2, 0 )</f>
        <v>0</v>
      </c>
      <c r="H24" s="2" t="str">
        <f>IF(PtList[[#This Row],[z₁]]=0, "·", _xlfn.XLOOKUP(PtList[[#This Row],[z₁]], $S$9:$S$11, $T$9:$T$11, ,1))</f>
        <v>Mini</v>
      </c>
    </row>
    <row r="25" spans="2:8" x14ac:dyDescent="0.3">
      <c r="B25" s="2">
        <f>COUNT(C$15:C25)-1</f>
        <v>10</v>
      </c>
      <c r="C25" s="2">
        <v>4.6399999999999997</v>
      </c>
      <c r="D25" s="4" cm="1">
        <f t="array" ref="D25">_xlfn.IFS(PtList[[#This Row],[x]]&lt;d₁, PtList[[#This Row],[z₀]], PtList[[#This Row],[x]]&gt;d₂, PtList[[#This Row],[z₀]], 1, h)</f>
        <v>4.6399999999999997</v>
      </c>
      <c r="E25" s="2">
        <f ca="1">IF( PtList[[#This Row],[x]]=0, "·", OFFSET(PtList[[#This Row],[z₀]], -1, 0))</f>
        <v>4.12</v>
      </c>
      <c r="F25" s="2">
        <f ca="1">IF( PtList[[#This Row],[x]]=0, "·", OFFSET(PtList[[#This Row],[z₁]], -1, 0))</f>
        <v>4.12</v>
      </c>
      <c r="G25" s="2">
        <f ca="1" xml:space="preserve"> IFERROR( ( (PtList[[#This Row],[z₁]]-PtList[[#This Row],[z₀]]) + (PtList[[#This Row],[z₁⁻]]-PtList[[#This Row],[z₀⁻]]) ) /2, 0 )</f>
        <v>0</v>
      </c>
      <c r="H25" s="2" t="str">
        <f>IF(PtList[[#This Row],[z₁]]=0, "·", _xlfn.XLOOKUP(PtList[[#This Row],[z₁]], $S$9:$S$11, $T$9:$T$11, ,1))</f>
        <v>Mini</v>
      </c>
    </row>
    <row r="26" spans="2:8" x14ac:dyDescent="0.3">
      <c r="B26" s="2">
        <f>COUNT(C$15:C26)-1</f>
        <v>11</v>
      </c>
      <c r="C26" s="2">
        <v>4.7699999999999996</v>
      </c>
      <c r="D26" s="4" cm="1">
        <f t="array" ref="D26">_xlfn.IFS(PtList[[#This Row],[x]]&lt;d₁, PtList[[#This Row],[z₀]], PtList[[#This Row],[x]]&gt;d₂, PtList[[#This Row],[z₀]], 1, h)</f>
        <v>4.7699999999999996</v>
      </c>
      <c r="E26" s="2">
        <f ca="1">IF( PtList[[#This Row],[x]]=0, "·", OFFSET(PtList[[#This Row],[z₀]], -1, 0))</f>
        <v>4.6399999999999997</v>
      </c>
      <c r="F26" s="2">
        <f ca="1">IF( PtList[[#This Row],[x]]=0, "·", OFFSET(PtList[[#This Row],[z₁]], -1, 0))</f>
        <v>4.6399999999999997</v>
      </c>
      <c r="G26" s="2">
        <f ca="1" xml:space="preserve"> IFERROR( ( (PtList[[#This Row],[z₁]]-PtList[[#This Row],[z₀]]) + (PtList[[#This Row],[z₁⁻]]-PtList[[#This Row],[z₀⁻]]) ) /2, 0 )</f>
        <v>0</v>
      </c>
      <c r="H26" s="2" t="str">
        <f>IF(PtList[[#This Row],[z₁]]=0, "·", _xlfn.XLOOKUP(PtList[[#This Row],[z₁]], $S$9:$S$11, $T$9:$T$11, ,1))</f>
        <v>Mini</v>
      </c>
    </row>
    <row r="27" spans="2:8" x14ac:dyDescent="0.3">
      <c r="B27" s="2">
        <f>COUNT(C$15:C27)-1</f>
        <v>12</v>
      </c>
      <c r="C27" s="2">
        <v>5.0599999999999996</v>
      </c>
      <c r="D27" s="4" cm="1">
        <f t="array" ref="D27">_xlfn.IFS(PtList[[#This Row],[x]]&lt;d₁, PtList[[#This Row],[z₀]], PtList[[#This Row],[x]]&gt;d₂, PtList[[#This Row],[z₀]], 1, h)</f>
        <v>9.684705567058824</v>
      </c>
      <c r="E27" s="2">
        <f ca="1">IF( PtList[[#This Row],[x]]=0, "·", OFFSET(PtList[[#This Row],[z₀]], -1, 0))</f>
        <v>4.7699999999999996</v>
      </c>
      <c r="F27" s="2">
        <f ca="1">IF( PtList[[#This Row],[x]]=0, "·", OFFSET(PtList[[#This Row],[z₁]], -1, 0))</f>
        <v>4.7699999999999996</v>
      </c>
      <c r="G27" s="2">
        <f ca="1" xml:space="preserve"> IFERROR( ( (PtList[[#This Row],[z₁]]-PtList[[#This Row],[z₀]]) + (PtList[[#This Row],[z₁⁻]]-PtList[[#This Row],[z₀⁻]]) ) /2, 0 )</f>
        <v>2.3123527835294122</v>
      </c>
      <c r="H27" s="2" t="str">
        <f>IF(PtList[[#This Row],[z₁]]=0, "·", _xlfn.XLOOKUP(PtList[[#This Row],[z₁]], $S$9:$S$11, $T$9:$T$11, ,1))</f>
        <v>Midi</v>
      </c>
    </row>
    <row r="28" spans="2:8" x14ac:dyDescent="0.3">
      <c r="B28" s="2">
        <f>COUNT(C$15:C28)-1</f>
        <v>13</v>
      </c>
      <c r="C28" s="2">
        <v>5.99</v>
      </c>
      <c r="D28" s="4" cm="1">
        <f t="array" ref="D28">_xlfn.IFS(PtList[[#This Row],[x]]&lt;d₁, PtList[[#This Row],[z₀]], PtList[[#This Row],[x]]&gt;d₂, PtList[[#This Row],[z₀]], 1, h)</f>
        <v>9.684705567058824</v>
      </c>
      <c r="E28" s="2">
        <f ca="1">IF( PtList[[#This Row],[x]]=0, "·", OFFSET(PtList[[#This Row],[z₀]], -1, 0))</f>
        <v>5.0599999999999996</v>
      </c>
      <c r="F28" s="2">
        <f ca="1">IF( PtList[[#This Row],[x]]=0, "·", OFFSET(PtList[[#This Row],[z₁]], -1, 0))</f>
        <v>9.684705567058824</v>
      </c>
      <c r="G28" s="2">
        <f ca="1" xml:space="preserve"> IFERROR( ( (PtList[[#This Row],[z₁]]-PtList[[#This Row],[z₀]]) + (PtList[[#This Row],[z₁⁻]]-PtList[[#This Row],[z₀⁻]]) ) /2, 0 )</f>
        <v>4.1597055670588237</v>
      </c>
      <c r="H28" s="2" t="str">
        <f>IF(PtList[[#This Row],[z₁]]=0, "·", _xlfn.XLOOKUP(PtList[[#This Row],[z₁]], $S$9:$S$11, $T$9:$T$11, ,1))</f>
        <v>Midi</v>
      </c>
    </row>
    <row r="29" spans="2:8" x14ac:dyDescent="0.3">
      <c r="B29" s="2">
        <f>COUNT(C$15:C29)-1</f>
        <v>14</v>
      </c>
      <c r="C29" s="2">
        <v>6.12</v>
      </c>
      <c r="D29" s="4" cm="1">
        <f t="array" ref="D29">_xlfn.IFS(PtList[[#This Row],[x]]&lt;d₁, PtList[[#This Row],[z₀]], PtList[[#This Row],[x]]&gt;d₂, PtList[[#This Row],[z₀]], 1, h)</f>
        <v>9.684705567058824</v>
      </c>
      <c r="E29" s="2">
        <f ca="1">IF( PtList[[#This Row],[x]]=0, "·", OFFSET(PtList[[#This Row],[z₀]], -1, 0))</f>
        <v>5.99</v>
      </c>
      <c r="F29" s="2">
        <f ca="1">IF( PtList[[#This Row],[x]]=0, "·", OFFSET(PtList[[#This Row],[z₁]], -1, 0))</f>
        <v>9.684705567058824</v>
      </c>
      <c r="G29" s="2">
        <f ca="1" xml:space="preserve"> IFERROR( ( (PtList[[#This Row],[z₁]]-PtList[[#This Row],[z₀]]) + (PtList[[#This Row],[z₁⁻]]-PtList[[#This Row],[z₀⁻]]) ) /2, 0 )</f>
        <v>3.6297055670588239</v>
      </c>
      <c r="H29" s="2" t="str">
        <f>IF(PtList[[#This Row],[z₁]]=0, "·", _xlfn.XLOOKUP(PtList[[#This Row],[z₁]], $S$9:$S$11, $T$9:$T$11, ,1))</f>
        <v>Midi</v>
      </c>
    </row>
    <row r="30" spans="2:8" x14ac:dyDescent="0.3">
      <c r="B30" s="2">
        <f>COUNT(C$15:C30)-1</f>
        <v>15</v>
      </c>
      <c r="C30" s="2">
        <v>6.17</v>
      </c>
      <c r="D30" s="4" cm="1">
        <f t="array" ref="D30">_xlfn.IFS(PtList[[#This Row],[x]]&lt;d₁, PtList[[#This Row],[z₀]], PtList[[#This Row],[x]]&gt;d₂, PtList[[#This Row],[z₀]], 1, h)</f>
        <v>9.684705567058824</v>
      </c>
      <c r="E30" s="2">
        <f ca="1">IF( PtList[[#This Row],[x]]=0, "·", OFFSET(PtList[[#This Row],[z₀]], -1, 0))</f>
        <v>6.12</v>
      </c>
      <c r="F30" s="2">
        <f ca="1">IF( PtList[[#This Row],[x]]=0, "·", OFFSET(PtList[[#This Row],[z₁]], -1, 0))</f>
        <v>9.684705567058824</v>
      </c>
      <c r="G30" s="2">
        <f ca="1" xml:space="preserve"> IFERROR( ( (PtList[[#This Row],[z₁]]-PtList[[#This Row],[z₀]]) + (PtList[[#This Row],[z₁⁻]]-PtList[[#This Row],[z₀⁻]]) ) /2, 0 )</f>
        <v>3.539705567058824</v>
      </c>
      <c r="H30" s="2" t="str">
        <f>IF(PtList[[#This Row],[z₁]]=0, "·", _xlfn.XLOOKUP(PtList[[#This Row],[z₁]], $S$9:$S$11, $T$9:$T$11, ,1))</f>
        <v>Midi</v>
      </c>
    </row>
    <row r="31" spans="2:8" x14ac:dyDescent="0.3">
      <c r="B31" s="2">
        <f>COUNT(C$15:C31)-1</f>
        <v>16</v>
      </c>
      <c r="C31" s="2">
        <v>6.71</v>
      </c>
      <c r="D31" s="4" cm="1">
        <f t="array" ref="D31">_xlfn.IFS(PtList[[#This Row],[x]]&lt;d₁, PtList[[#This Row],[z₀]], PtList[[#This Row],[x]]&gt;d₂, PtList[[#This Row],[z₀]], 1, h)</f>
        <v>9.684705567058824</v>
      </c>
      <c r="E31" s="2">
        <f ca="1">IF( PtList[[#This Row],[x]]=0, "·", OFFSET(PtList[[#This Row],[z₀]], -1, 0))</f>
        <v>6.17</v>
      </c>
      <c r="F31" s="2">
        <f ca="1">IF( PtList[[#This Row],[x]]=0, "·", OFFSET(PtList[[#This Row],[z₁]], -1, 0))</f>
        <v>9.684705567058824</v>
      </c>
      <c r="G31" s="2">
        <f ca="1" xml:space="preserve"> IFERROR( ( (PtList[[#This Row],[z₁]]-PtList[[#This Row],[z₀]]) + (PtList[[#This Row],[z₁⁻]]-PtList[[#This Row],[z₀⁻]]) ) /2, 0 )</f>
        <v>3.2447055670588241</v>
      </c>
      <c r="H31" s="2" t="str">
        <f>IF(PtList[[#This Row],[z₁]]=0, "·", _xlfn.XLOOKUP(PtList[[#This Row],[z₁]], $S$9:$S$11, $T$9:$T$11, ,1))</f>
        <v>Midi</v>
      </c>
    </row>
    <row r="32" spans="2:8" x14ac:dyDescent="0.3">
      <c r="B32" s="2">
        <f>COUNT(C$15:C32)-1</f>
        <v>17</v>
      </c>
      <c r="C32" s="2">
        <v>7.69</v>
      </c>
      <c r="D32" s="4" cm="1">
        <f t="array" ref="D32">_xlfn.IFS(PtList[[#This Row],[x]]&lt;d₁, PtList[[#This Row],[z₀]], PtList[[#This Row],[x]]&gt;d₂, PtList[[#This Row],[z₀]], 1, h)</f>
        <v>9.684705567058824</v>
      </c>
      <c r="E32" s="2">
        <f ca="1">IF( PtList[[#This Row],[x]]=0, "·", OFFSET(PtList[[#This Row],[z₀]], -1, 0))</f>
        <v>6.71</v>
      </c>
      <c r="F32" s="2">
        <f ca="1">IF( PtList[[#This Row],[x]]=0, "·", OFFSET(PtList[[#This Row],[z₁]], -1, 0))</f>
        <v>9.684705567058824</v>
      </c>
      <c r="G32" s="2">
        <f ca="1" xml:space="preserve"> IFERROR( ( (PtList[[#This Row],[z₁]]-PtList[[#This Row],[z₀]]) + (PtList[[#This Row],[z₁⁻]]-PtList[[#This Row],[z₀⁻]]) ) /2, 0 )</f>
        <v>2.4847055670588238</v>
      </c>
      <c r="H32" s="2" t="str">
        <f>IF(PtList[[#This Row],[z₁]]=0, "·", _xlfn.XLOOKUP(PtList[[#This Row],[z₁]], $S$9:$S$11, $T$9:$T$11, ,1))</f>
        <v>Midi</v>
      </c>
    </row>
    <row r="33" spans="2:8" x14ac:dyDescent="0.3">
      <c r="B33" s="2">
        <f>COUNT(C$15:C33)-1</f>
        <v>18</v>
      </c>
      <c r="C33" s="2">
        <v>8.36</v>
      </c>
      <c r="D33" s="4" cm="1">
        <f t="array" ref="D33">_xlfn.IFS(PtList[[#This Row],[x]]&lt;d₁, PtList[[#This Row],[z₀]], PtList[[#This Row],[x]]&gt;d₂, PtList[[#This Row],[z₀]], 1, h)</f>
        <v>9.684705567058824</v>
      </c>
      <c r="E33" s="2">
        <f ca="1">IF( PtList[[#This Row],[x]]=0, "·", OFFSET(PtList[[#This Row],[z₀]], -1, 0))</f>
        <v>7.69</v>
      </c>
      <c r="F33" s="2">
        <f ca="1">IF( PtList[[#This Row],[x]]=0, "·", OFFSET(PtList[[#This Row],[z₁]], -1, 0))</f>
        <v>9.684705567058824</v>
      </c>
      <c r="G33" s="2">
        <f ca="1" xml:space="preserve"> IFERROR( ( (PtList[[#This Row],[z₁]]-PtList[[#This Row],[z₀]]) + (PtList[[#This Row],[z₁⁻]]-PtList[[#This Row],[z₀⁻]]) ) /2, 0 )</f>
        <v>1.6597055670588241</v>
      </c>
      <c r="H33" s="2" t="str">
        <f>IF(PtList[[#This Row],[z₁]]=0, "·", _xlfn.XLOOKUP(PtList[[#This Row],[z₁]], $S$9:$S$11, $T$9:$T$11, ,1))</f>
        <v>Midi</v>
      </c>
    </row>
    <row r="34" spans="2:8" x14ac:dyDescent="0.3">
      <c r="B34" s="2">
        <f>COUNT(C$15:C34)-1</f>
        <v>19</v>
      </c>
      <c r="C34" s="2">
        <v>9.1199999999999992</v>
      </c>
      <c r="D34" s="4" cm="1">
        <f t="array" ref="D34">_xlfn.IFS(PtList[[#This Row],[x]]&lt;d₁, PtList[[#This Row],[z₀]], PtList[[#This Row],[x]]&gt;d₂, PtList[[#This Row],[z₀]], 1, h)</f>
        <v>9.684705567058824</v>
      </c>
      <c r="E34" s="2">
        <f ca="1">IF( PtList[[#This Row],[x]]=0, "·", OFFSET(PtList[[#This Row],[z₀]], -1, 0))</f>
        <v>8.36</v>
      </c>
      <c r="F34" s="2">
        <f ca="1">IF( PtList[[#This Row],[x]]=0, "·", OFFSET(PtList[[#This Row],[z₁]], -1, 0))</f>
        <v>9.684705567058824</v>
      </c>
      <c r="G34" s="2">
        <f ca="1" xml:space="preserve"> IFERROR( ( (PtList[[#This Row],[z₁]]-PtList[[#This Row],[z₀]]) + (PtList[[#This Row],[z₁⁻]]-PtList[[#This Row],[z₀⁻]]) ) /2, 0 )</f>
        <v>0.94470556705882469</v>
      </c>
      <c r="H34" s="2" t="str">
        <f>IF(PtList[[#This Row],[z₁]]=0, "·", _xlfn.XLOOKUP(PtList[[#This Row],[z₁]], $S$9:$S$11, $T$9:$T$11, ,1))</f>
        <v>Midi</v>
      </c>
    </row>
    <row r="35" spans="2:8" x14ac:dyDescent="0.3">
      <c r="B35" s="2">
        <f>COUNT(C$15:C35)-1</f>
        <v>20</v>
      </c>
      <c r="C35" s="2">
        <v>9.52</v>
      </c>
      <c r="D35" s="4" cm="1">
        <f t="array" ref="D35">_xlfn.IFS(PtList[[#This Row],[x]]&lt;d₁, PtList[[#This Row],[z₀]], PtList[[#This Row],[x]]&gt;d₂, PtList[[#This Row],[z₀]], 1, h)</f>
        <v>9.684705567058824</v>
      </c>
      <c r="E35" s="2">
        <f ca="1">IF( PtList[[#This Row],[x]]=0, "·", OFFSET(PtList[[#This Row],[z₀]], -1, 0))</f>
        <v>9.1199999999999992</v>
      </c>
      <c r="F35" s="2">
        <f ca="1">IF( PtList[[#This Row],[x]]=0, "·", OFFSET(PtList[[#This Row],[z₁]], -1, 0))</f>
        <v>9.684705567058824</v>
      </c>
      <c r="G35" s="2">
        <f ca="1" xml:space="preserve"> IFERROR( ( (PtList[[#This Row],[z₁]]-PtList[[#This Row],[z₀]]) + (PtList[[#This Row],[z₁⁻]]-PtList[[#This Row],[z₀⁻]]) ) /2, 0 )</f>
        <v>0.36470556705882462</v>
      </c>
      <c r="H35" s="2" t="str">
        <f>IF(PtList[[#This Row],[z₁]]=0, "·", _xlfn.XLOOKUP(PtList[[#This Row],[z₁]], $S$9:$S$11, $T$9:$T$11, ,1))</f>
        <v>Midi</v>
      </c>
    </row>
    <row r="36" spans="2:8" x14ac:dyDescent="0.3">
      <c r="B36" s="2">
        <f>COUNT(C$15:C36)-1</f>
        <v>21</v>
      </c>
      <c r="C36" s="2">
        <v>10.43</v>
      </c>
      <c r="D36" s="4" cm="1">
        <f t="array" ref="D36">_xlfn.IFS(PtList[[#This Row],[x]]&lt;d₁, PtList[[#This Row],[z₀]], PtList[[#This Row],[x]]&gt;d₂, PtList[[#This Row],[z₀]], 1, h)</f>
        <v>9.684705567058824</v>
      </c>
      <c r="E36" s="2">
        <f ca="1">IF( PtList[[#This Row],[x]]=0, "·", OFFSET(PtList[[#This Row],[z₀]], -1, 0))</f>
        <v>9.52</v>
      </c>
      <c r="F36" s="2">
        <f ca="1">IF( PtList[[#This Row],[x]]=0, "·", OFFSET(PtList[[#This Row],[z₁]], -1, 0))</f>
        <v>9.684705567058824</v>
      </c>
      <c r="G36" s="2">
        <f ca="1" xml:space="preserve"> IFERROR( ( (PtList[[#This Row],[z₁]]-PtList[[#This Row],[z₀]]) + (PtList[[#This Row],[z₁⁻]]-PtList[[#This Row],[z₀⁻]]) ) /2, 0 )</f>
        <v>-0.29029443294117563</v>
      </c>
      <c r="H36" s="2" t="str">
        <f>IF(PtList[[#This Row],[z₁]]=0, "·", _xlfn.XLOOKUP(PtList[[#This Row],[z₁]], $S$9:$S$11, $T$9:$T$11, ,1))</f>
        <v>Midi</v>
      </c>
    </row>
    <row r="37" spans="2:8" x14ac:dyDescent="0.3">
      <c r="B37" s="2">
        <f>COUNT(C$15:C37)-1</f>
        <v>22</v>
      </c>
      <c r="C37" s="2">
        <v>11.24</v>
      </c>
      <c r="D37" s="4" cm="1">
        <f t="array" ref="D37">_xlfn.IFS(PtList[[#This Row],[x]]&lt;d₁, PtList[[#This Row],[z₀]], PtList[[#This Row],[x]]&gt;d₂, PtList[[#This Row],[z₀]], 1, h)</f>
        <v>9.684705567058824</v>
      </c>
      <c r="E37" s="2">
        <f ca="1">IF( PtList[[#This Row],[x]]=0, "·", OFFSET(PtList[[#This Row],[z₀]], -1, 0))</f>
        <v>10.43</v>
      </c>
      <c r="F37" s="2">
        <f ca="1">IF( PtList[[#This Row],[x]]=0, "·", OFFSET(PtList[[#This Row],[z₁]], -1, 0))</f>
        <v>9.684705567058824</v>
      </c>
      <c r="G37" s="2">
        <f ca="1" xml:space="preserve"> IFERROR( ( (PtList[[#This Row],[z₁]]-PtList[[#This Row],[z₀]]) + (PtList[[#This Row],[z₁⁻]]-PtList[[#This Row],[z₀⁻]]) ) /2, 0 )</f>
        <v>-1.1502944329411759</v>
      </c>
      <c r="H37" s="2" t="str">
        <f>IF(PtList[[#This Row],[z₁]]=0, "·", _xlfn.XLOOKUP(PtList[[#This Row],[z₁]], $S$9:$S$11, $T$9:$T$11, ,1))</f>
        <v>Midi</v>
      </c>
    </row>
    <row r="38" spans="2:8" x14ac:dyDescent="0.3">
      <c r="B38" s="2">
        <f>COUNT(C$15:C38)-1</f>
        <v>23</v>
      </c>
      <c r="C38" s="2">
        <v>11.48</v>
      </c>
      <c r="D38" s="4" cm="1">
        <f t="array" ref="D38">_xlfn.IFS(PtList[[#This Row],[x]]&lt;d₁, PtList[[#This Row],[z₀]], PtList[[#This Row],[x]]&gt;d₂, PtList[[#This Row],[z₀]], 1, h)</f>
        <v>9.684705567058824</v>
      </c>
      <c r="E38" s="2">
        <f ca="1">IF( PtList[[#This Row],[x]]=0, "·", OFFSET(PtList[[#This Row],[z₀]], -1, 0))</f>
        <v>11.24</v>
      </c>
      <c r="F38" s="2">
        <f ca="1">IF( PtList[[#This Row],[x]]=0, "·", OFFSET(PtList[[#This Row],[z₁]], -1, 0))</f>
        <v>9.684705567058824</v>
      </c>
      <c r="G38" s="2">
        <f ca="1" xml:space="preserve"> IFERROR( ( (PtList[[#This Row],[z₁]]-PtList[[#This Row],[z₀]]) + (PtList[[#This Row],[z₁⁻]]-PtList[[#This Row],[z₀⁻]]) ) /2, 0 )</f>
        <v>-1.6752944329411763</v>
      </c>
      <c r="H38" s="2" t="str">
        <f>IF(PtList[[#This Row],[z₁]]=0, "·", _xlfn.XLOOKUP(PtList[[#This Row],[z₁]], $S$9:$S$11, $T$9:$T$11, ,1))</f>
        <v>Midi</v>
      </c>
    </row>
    <row r="39" spans="2:8" x14ac:dyDescent="0.3">
      <c r="B39" s="2">
        <f>COUNT(C$15:C39)-1</f>
        <v>24</v>
      </c>
      <c r="C39" s="2">
        <v>11.93</v>
      </c>
      <c r="D39" s="4" cm="1">
        <f t="array" ref="D39">_xlfn.IFS(PtList[[#This Row],[x]]&lt;d₁, PtList[[#This Row],[z₀]], PtList[[#This Row],[x]]&gt;d₂, PtList[[#This Row],[z₀]], 1, h)</f>
        <v>9.684705567058824</v>
      </c>
      <c r="E39" s="2">
        <f ca="1">IF( PtList[[#This Row],[x]]=0, "·", OFFSET(PtList[[#This Row],[z₀]], -1, 0))</f>
        <v>11.48</v>
      </c>
      <c r="F39" s="2">
        <f ca="1">IF( PtList[[#This Row],[x]]=0, "·", OFFSET(PtList[[#This Row],[z₁]], -1, 0))</f>
        <v>9.684705567058824</v>
      </c>
      <c r="G39" s="2">
        <f ca="1" xml:space="preserve"> IFERROR( ( (PtList[[#This Row],[z₁]]-PtList[[#This Row],[z₀]]) + (PtList[[#This Row],[z₁⁻]]-PtList[[#This Row],[z₀⁻]]) ) /2, 0 )</f>
        <v>-2.0202944329411761</v>
      </c>
      <c r="H39" s="2" t="str">
        <f>IF(PtList[[#This Row],[z₁]]=0, "·", _xlfn.XLOOKUP(PtList[[#This Row],[z₁]], $S$9:$S$11, $T$9:$T$11, ,1))</f>
        <v>Midi</v>
      </c>
    </row>
    <row r="40" spans="2:8" x14ac:dyDescent="0.3">
      <c r="B40" s="2">
        <f>COUNT(C$15:C40)-1</f>
        <v>25</v>
      </c>
      <c r="C40" s="2">
        <v>12.76</v>
      </c>
      <c r="D40" s="4" cm="1">
        <f t="array" ref="D40">_xlfn.IFS(PtList[[#This Row],[x]]&lt;d₁, PtList[[#This Row],[z₀]], PtList[[#This Row],[x]]&gt;d₂, PtList[[#This Row],[z₀]], 1, h)</f>
        <v>9.684705567058824</v>
      </c>
      <c r="E40" s="2">
        <f ca="1">IF( PtList[[#This Row],[x]]=0, "·", OFFSET(PtList[[#This Row],[z₀]], -1, 0))</f>
        <v>11.93</v>
      </c>
      <c r="F40" s="2">
        <f ca="1">IF( PtList[[#This Row],[x]]=0, "·", OFFSET(PtList[[#This Row],[z₁]], -1, 0))</f>
        <v>9.684705567058824</v>
      </c>
      <c r="G40" s="2">
        <f ca="1" xml:space="preserve"> IFERROR( ( (PtList[[#This Row],[z₁]]-PtList[[#This Row],[z₀]]) + (PtList[[#This Row],[z₁⁻]]-PtList[[#This Row],[z₀⁻]]) ) /2, 0 )</f>
        <v>-2.6602944329411757</v>
      </c>
      <c r="H40" s="2" t="str">
        <f>IF(PtList[[#This Row],[z₁]]=0, "·", _xlfn.XLOOKUP(PtList[[#This Row],[z₁]], $S$9:$S$11, $T$9:$T$11, ,1))</f>
        <v>Midi</v>
      </c>
    </row>
    <row r="41" spans="2:8" x14ac:dyDescent="0.3">
      <c r="B41" s="2">
        <f>COUNT(C$15:C41)-1</f>
        <v>26</v>
      </c>
      <c r="C41" s="2">
        <v>13.42</v>
      </c>
      <c r="D41" s="4" cm="1">
        <f t="array" ref="D41">_xlfn.IFS(PtList[[#This Row],[x]]&lt;d₁, PtList[[#This Row],[z₀]], PtList[[#This Row],[x]]&gt;d₂, PtList[[#This Row],[z₀]], 1, h)</f>
        <v>9.684705567058824</v>
      </c>
      <c r="E41" s="2">
        <f ca="1">IF( PtList[[#This Row],[x]]=0, "·", OFFSET(PtList[[#This Row],[z₀]], -1, 0))</f>
        <v>12.76</v>
      </c>
      <c r="F41" s="2">
        <f ca="1">IF( PtList[[#This Row],[x]]=0, "·", OFFSET(PtList[[#This Row],[z₁]], -1, 0))</f>
        <v>9.684705567058824</v>
      </c>
      <c r="G41" s="2">
        <f ca="1" xml:space="preserve"> IFERROR( ( (PtList[[#This Row],[z₁]]-PtList[[#This Row],[z₀]]) + (PtList[[#This Row],[z₁⁻]]-PtList[[#This Row],[z₀⁻]]) ) /2, 0 )</f>
        <v>-3.4052944329411758</v>
      </c>
      <c r="H41" s="2" t="str">
        <f>IF(PtList[[#This Row],[z₁]]=0, "·", _xlfn.XLOOKUP(PtList[[#This Row],[z₁]], $S$9:$S$11, $T$9:$T$11, ,1))</f>
        <v>Midi</v>
      </c>
    </row>
    <row r="42" spans="2:8" x14ac:dyDescent="0.3">
      <c r="B42" s="2">
        <f>COUNT(C$15:C42)-1</f>
        <v>27</v>
      </c>
      <c r="C42" s="2">
        <v>14</v>
      </c>
      <c r="D42" s="4" cm="1">
        <f t="array" ref="D42">_xlfn.IFS(PtList[[#This Row],[x]]&lt;d₁, PtList[[#This Row],[z₀]], PtList[[#This Row],[x]]&gt;d₂, PtList[[#This Row],[z₀]], 1, h)</f>
        <v>9.684705567058824</v>
      </c>
      <c r="E42" s="2">
        <f ca="1">IF( PtList[[#This Row],[x]]=0, "·", OFFSET(PtList[[#This Row],[z₀]], -1, 0))</f>
        <v>13.42</v>
      </c>
      <c r="F42" s="2">
        <f ca="1">IF( PtList[[#This Row],[x]]=0, "·", OFFSET(PtList[[#This Row],[z₁]], -1, 0))</f>
        <v>9.684705567058824</v>
      </c>
      <c r="G42" s="2">
        <f ca="1" xml:space="preserve"> IFERROR( ( (PtList[[#This Row],[z₁]]-PtList[[#This Row],[z₀]]) + (PtList[[#This Row],[z₁⁻]]-PtList[[#This Row],[z₀⁻]]) ) /2, 0 )</f>
        <v>-4.0252944329411759</v>
      </c>
      <c r="H42" s="2" t="str">
        <f>IF(PtList[[#This Row],[z₁]]=0, "·", _xlfn.XLOOKUP(PtList[[#This Row],[z₁]], $S$9:$S$11, $T$9:$T$11, ,1))</f>
        <v>Midi</v>
      </c>
    </row>
    <row r="43" spans="2:8" x14ac:dyDescent="0.3">
      <c r="B43" s="2">
        <f>COUNT(C$15:C43)-1</f>
        <v>28</v>
      </c>
      <c r="C43" s="2">
        <v>14.64</v>
      </c>
      <c r="D43" s="4" cm="1">
        <f t="array" ref="D43">_xlfn.IFS(PtList[[#This Row],[x]]&lt;d₁, PtList[[#This Row],[z₀]], PtList[[#This Row],[x]]&gt;d₂, PtList[[#This Row],[z₀]], 1, h)</f>
        <v>9.684705567058824</v>
      </c>
      <c r="E43" s="2">
        <f ca="1">IF( PtList[[#This Row],[x]]=0, "·", OFFSET(PtList[[#This Row],[z₀]], -1, 0))</f>
        <v>14</v>
      </c>
      <c r="F43" s="2">
        <f ca="1">IF( PtList[[#This Row],[x]]=0, "·", OFFSET(PtList[[#This Row],[z₁]], -1, 0))</f>
        <v>9.684705567058824</v>
      </c>
      <c r="G43" s="2">
        <f ca="1" xml:space="preserve"> IFERROR( ( (PtList[[#This Row],[z₁]]-PtList[[#This Row],[z₀]]) + (PtList[[#This Row],[z₁⁻]]-PtList[[#This Row],[z₀⁻]]) ) /2, 0 )</f>
        <v>-4.6352944329411763</v>
      </c>
      <c r="H43" s="2" t="str">
        <f>IF(PtList[[#This Row],[z₁]]=0, "·", _xlfn.XLOOKUP(PtList[[#This Row],[z₁]], $S$9:$S$11, $T$9:$T$11, ,1))</f>
        <v>Midi</v>
      </c>
    </row>
    <row r="44" spans="2:8" x14ac:dyDescent="0.3">
      <c r="B44" s="2">
        <f>COUNT(C$15:C44)-1</f>
        <v>29</v>
      </c>
      <c r="C44" s="2">
        <v>14.65</v>
      </c>
      <c r="D44" s="4" cm="1">
        <f t="array" ref="D44">_xlfn.IFS(PtList[[#This Row],[x]]&lt;d₁, PtList[[#This Row],[z₀]], PtList[[#This Row],[x]]&gt;d₂, PtList[[#This Row],[z₀]], 1, h)</f>
        <v>14.65</v>
      </c>
      <c r="E44" s="2">
        <f ca="1">IF( PtList[[#This Row],[x]]=0, "·", OFFSET(PtList[[#This Row],[z₀]], -1, 0))</f>
        <v>14.64</v>
      </c>
      <c r="F44" s="2">
        <f ca="1">IF( PtList[[#This Row],[x]]=0, "·", OFFSET(PtList[[#This Row],[z₁]], -1, 0))</f>
        <v>9.684705567058824</v>
      </c>
      <c r="G44" s="2">
        <f ca="1" xml:space="preserve"> IFERROR( ( (PtList[[#This Row],[z₁]]-PtList[[#This Row],[z₀]]) + (PtList[[#This Row],[z₁⁻]]-PtList[[#This Row],[z₀⁻]]) ) /2, 0 )</f>
        <v>-2.4776472164705883</v>
      </c>
      <c r="H44" s="2" t="str">
        <f>IF(PtList[[#This Row],[z₁]]=0, "·", _xlfn.XLOOKUP(PtList[[#This Row],[z₁]], $S$9:$S$11, $T$9:$T$11, ,1))</f>
        <v>Midi</v>
      </c>
    </row>
    <row r="45" spans="2:8" x14ac:dyDescent="0.3">
      <c r="B45" s="2">
        <f>COUNT(C$15:C45)-1</f>
        <v>30</v>
      </c>
      <c r="C45" s="2">
        <v>15.28</v>
      </c>
      <c r="D45" s="4" cm="1">
        <f t="array" ref="D45">_xlfn.IFS(PtList[[#This Row],[x]]&lt;d₁, PtList[[#This Row],[z₀]], PtList[[#This Row],[x]]&gt;d₂, PtList[[#This Row],[z₀]], 1, h)</f>
        <v>15.28</v>
      </c>
      <c r="E45" s="2">
        <f ca="1">IF( PtList[[#This Row],[x]]=0, "·", OFFSET(PtList[[#This Row],[z₀]], -1, 0))</f>
        <v>14.65</v>
      </c>
      <c r="F45" s="2">
        <f ca="1">IF( PtList[[#This Row],[x]]=0, "·", OFFSET(PtList[[#This Row],[z₁]], -1, 0))</f>
        <v>14.65</v>
      </c>
      <c r="G45" s="2">
        <f ca="1" xml:space="preserve"> IFERROR( ( (PtList[[#This Row],[z₁]]-PtList[[#This Row],[z₀]]) + (PtList[[#This Row],[z₁⁻]]-PtList[[#This Row],[z₀⁻]]) ) /2, 0 )</f>
        <v>0</v>
      </c>
      <c r="H45" s="2" t="str">
        <f>IF(PtList[[#This Row],[z₁]]=0, "·", _xlfn.XLOOKUP(PtList[[#This Row],[z₁]], $S$9:$S$11, $T$9:$T$11, ,1))</f>
        <v>Midi</v>
      </c>
    </row>
    <row r="46" spans="2:8" x14ac:dyDescent="0.3">
      <c r="B46" s="2">
        <f>COUNT(C$15:C46)-1</f>
        <v>31</v>
      </c>
      <c r="C46" s="2">
        <v>15.56</v>
      </c>
      <c r="D46" s="4" cm="1">
        <f t="array" ref="D46">_xlfn.IFS(PtList[[#This Row],[x]]&lt;d₁, PtList[[#This Row],[z₀]], PtList[[#This Row],[x]]&gt;d₂, PtList[[#This Row],[z₀]], 1, h)</f>
        <v>15.56</v>
      </c>
      <c r="E46" s="2">
        <f ca="1">IF( PtList[[#This Row],[x]]=0, "·", OFFSET(PtList[[#This Row],[z₀]], -1, 0))</f>
        <v>15.28</v>
      </c>
      <c r="F46" s="2">
        <f ca="1">IF( PtList[[#This Row],[x]]=0, "·", OFFSET(PtList[[#This Row],[z₁]], -1, 0))</f>
        <v>15.28</v>
      </c>
      <c r="G46" s="2">
        <f ca="1" xml:space="preserve"> IFERROR( ( (PtList[[#This Row],[z₁]]-PtList[[#This Row],[z₀]]) + (PtList[[#This Row],[z₁⁻]]-PtList[[#This Row],[z₀⁻]]) ) /2, 0 )</f>
        <v>0</v>
      </c>
      <c r="H46" s="2" t="str">
        <f>IF(PtList[[#This Row],[z₁]]=0, "·", _xlfn.XLOOKUP(PtList[[#This Row],[z₁]], $S$9:$S$11, $T$9:$T$11, ,1))</f>
        <v>Midi</v>
      </c>
    </row>
    <row r="47" spans="2:8" x14ac:dyDescent="0.3">
      <c r="B47" s="2">
        <f>COUNT(C$15:C47)-1</f>
        <v>32</v>
      </c>
      <c r="C47" s="2">
        <v>15.83</v>
      </c>
      <c r="D47" s="4" cm="1">
        <f t="array" ref="D47">_xlfn.IFS(PtList[[#This Row],[x]]&lt;d₁, PtList[[#This Row],[z₀]], PtList[[#This Row],[x]]&gt;d₂, PtList[[#This Row],[z₀]], 1, h)</f>
        <v>15.83</v>
      </c>
      <c r="E47" s="2">
        <f ca="1">IF( PtList[[#This Row],[x]]=0, "·", OFFSET(PtList[[#This Row],[z₀]], -1, 0))</f>
        <v>15.56</v>
      </c>
      <c r="F47" s="2">
        <f ca="1">IF( PtList[[#This Row],[x]]=0, "·", OFFSET(PtList[[#This Row],[z₁]], -1, 0))</f>
        <v>15.56</v>
      </c>
      <c r="G47" s="2">
        <f ca="1" xml:space="preserve"> IFERROR( ( (PtList[[#This Row],[z₁]]-PtList[[#This Row],[z₀]]) + (PtList[[#This Row],[z₁⁻]]-PtList[[#This Row],[z₀⁻]]) ) /2, 0 )</f>
        <v>0</v>
      </c>
      <c r="H47" s="2" t="str">
        <f>IF(PtList[[#This Row],[z₁]]=0, "·", _xlfn.XLOOKUP(PtList[[#This Row],[z₁]], $S$9:$S$11, $T$9:$T$11, ,1))</f>
        <v>Midi</v>
      </c>
    </row>
    <row r="48" spans="2:8" x14ac:dyDescent="0.3">
      <c r="B48" s="2">
        <f>COUNT(C$15:C48)-1</f>
        <v>33</v>
      </c>
      <c r="C48" s="2">
        <v>16.3</v>
      </c>
      <c r="D48" s="4" cm="1">
        <f t="array" ref="D48">_xlfn.IFS(PtList[[#This Row],[x]]&lt;d₁, PtList[[#This Row],[z₀]], PtList[[#This Row],[x]]&gt;d₂, PtList[[#This Row],[z₀]], 1, h)</f>
        <v>16.3</v>
      </c>
      <c r="E48" s="2">
        <f ca="1">IF( PtList[[#This Row],[x]]=0, "·", OFFSET(PtList[[#This Row],[z₀]], -1, 0))</f>
        <v>15.83</v>
      </c>
      <c r="F48" s="2">
        <f ca="1">IF( PtList[[#This Row],[x]]=0, "·", OFFSET(PtList[[#This Row],[z₁]], -1, 0))</f>
        <v>15.83</v>
      </c>
      <c r="G48" s="2">
        <f ca="1" xml:space="preserve"> IFERROR( ( (PtList[[#This Row],[z₁]]-PtList[[#This Row],[z₀]]) + (PtList[[#This Row],[z₁⁻]]-PtList[[#This Row],[z₀⁻]]) ) /2, 0 )</f>
        <v>0</v>
      </c>
      <c r="H48" s="2" t="str">
        <f>IF(PtList[[#This Row],[z₁]]=0, "·", _xlfn.XLOOKUP(PtList[[#This Row],[z₁]], $S$9:$S$11, $T$9:$T$11, ,1))</f>
        <v>Maxi</v>
      </c>
    </row>
    <row r="49" spans="2:8" x14ac:dyDescent="0.3">
      <c r="B49" s="2">
        <f>COUNT(C$15:C49)-1</f>
        <v>34</v>
      </c>
      <c r="C49" s="2">
        <v>16.489999999999998</v>
      </c>
      <c r="D49" s="4" cm="1">
        <f t="array" ref="D49">_xlfn.IFS(PtList[[#This Row],[x]]&lt;d₁, PtList[[#This Row],[z₀]], PtList[[#This Row],[x]]&gt;d₂, PtList[[#This Row],[z₀]], 1, h)</f>
        <v>16.489999999999998</v>
      </c>
      <c r="E49" s="2">
        <f ca="1">IF( PtList[[#This Row],[x]]=0, "·", OFFSET(PtList[[#This Row],[z₀]], -1, 0))</f>
        <v>16.3</v>
      </c>
      <c r="F49" s="2">
        <f ca="1">IF( PtList[[#This Row],[x]]=0, "·", OFFSET(PtList[[#This Row],[z₁]], -1, 0))</f>
        <v>16.3</v>
      </c>
      <c r="G49" s="2">
        <f ca="1" xml:space="preserve"> IFERROR( ( (PtList[[#This Row],[z₁]]-PtList[[#This Row],[z₀]]) + (PtList[[#This Row],[z₁⁻]]-PtList[[#This Row],[z₀⁻]]) ) /2, 0 )</f>
        <v>0</v>
      </c>
      <c r="H49" s="2" t="str">
        <f>IF(PtList[[#This Row],[z₁]]=0, "·", _xlfn.XLOOKUP(PtList[[#This Row],[z₁]], $S$9:$S$11, $T$9:$T$11, ,1))</f>
        <v>Maxi</v>
      </c>
    </row>
    <row r="50" spans="2:8" x14ac:dyDescent="0.3">
      <c r="B50" s="2">
        <f>COUNT(C$15:C50)-1</f>
        <v>35</v>
      </c>
      <c r="C50" s="2">
        <v>16.829999999999998</v>
      </c>
      <c r="D50" s="4" cm="1">
        <f t="array" ref="D50">_xlfn.IFS(PtList[[#This Row],[x]]&lt;d₁, PtList[[#This Row],[z₀]], PtList[[#This Row],[x]]&gt;d₂, PtList[[#This Row],[z₀]], 1, h)</f>
        <v>16.829999999999998</v>
      </c>
      <c r="E50" s="2">
        <f ca="1">IF( PtList[[#This Row],[x]]=0, "·", OFFSET(PtList[[#This Row],[z₀]], -1, 0))</f>
        <v>16.489999999999998</v>
      </c>
      <c r="F50" s="2">
        <f ca="1">IF( PtList[[#This Row],[x]]=0, "·", OFFSET(PtList[[#This Row],[z₁]], -1, 0))</f>
        <v>16.489999999999998</v>
      </c>
      <c r="G50" s="2">
        <f ca="1" xml:space="preserve"> IFERROR( ( (PtList[[#This Row],[z₁]]-PtList[[#This Row],[z₀]]) + (PtList[[#This Row],[z₁⁻]]-PtList[[#This Row],[z₀⁻]]) ) /2, 0 )</f>
        <v>0</v>
      </c>
      <c r="H50" s="2" t="str">
        <f>IF(PtList[[#This Row],[z₁]]=0, "·", _xlfn.XLOOKUP(PtList[[#This Row],[z₁]], $S$9:$S$11, $T$9:$T$11, ,1))</f>
        <v>Maxi</v>
      </c>
    </row>
    <row r="51" spans="2:8" x14ac:dyDescent="0.3">
      <c r="B51" s="2">
        <f>COUNT(C$15:C51)-1</f>
        <v>36</v>
      </c>
      <c r="C51" s="2">
        <v>17.57</v>
      </c>
      <c r="D51" s="4" cm="1">
        <f t="array" ref="D51">_xlfn.IFS(PtList[[#This Row],[x]]&lt;d₁, PtList[[#This Row],[z₀]], PtList[[#This Row],[x]]&gt;d₂, PtList[[#This Row],[z₀]], 1, h)</f>
        <v>17.57</v>
      </c>
      <c r="E51" s="2">
        <f ca="1">IF( PtList[[#This Row],[x]]=0, "·", OFFSET(PtList[[#This Row],[z₀]], -1, 0))</f>
        <v>16.829999999999998</v>
      </c>
      <c r="F51" s="2">
        <f ca="1">IF( PtList[[#This Row],[x]]=0, "·", OFFSET(PtList[[#This Row],[z₁]], -1, 0))</f>
        <v>16.829999999999998</v>
      </c>
      <c r="G51" s="2">
        <f ca="1" xml:space="preserve"> IFERROR( ( (PtList[[#This Row],[z₁]]-PtList[[#This Row],[z₀]]) + (PtList[[#This Row],[z₁⁻]]-PtList[[#This Row],[z₀⁻]]) ) /2, 0 )</f>
        <v>0</v>
      </c>
      <c r="H51" s="2" t="str">
        <f>IF(PtList[[#This Row],[z₁]]=0, "·", _xlfn.XLOOKUP(PtList[[#This Row],[z₁]], $S$9:$S$11, $T$9:$T$11, ,1))</f>
        <v>Maxi</v>
      </c>
    </row>
    <row r="52" spans="2:8" x14ac:dyDescent="0.3">
      <c r="B52" s="2">
        <f>COUNT(C$15:C52)-1</f>
        <v>37</v>
      </c>
      <c r="C52" s="2">
        <v>18.34</v>
      </c>
      <c r="D52" s="4" cm="1">
        <f t="array" ref="D52">_xlfn.IFS(PtList[[#This Row],[x]]&lt;d₁, PtList[[#This Row],[z₀]], PtList[[#This Row],[x]]&gt;d₂, PtList[[#This Row],[z₀]], 1, h)</f>
        <v>18.34</v>
      </c>
      <c r="E52" s="2">
        <f ca="1">IF( PtList[[#This Row],[x]]=0, "·", OFFSET(PtList[[#This Row],[z₀]], -1, 0))</f>
        <v>17.57</v>
      </c>
      <c r="F52" s="2">
        <f ca="1">IF( PtList[[#This Row],[x]]=0, "·", OFFSET(PtList[[#This Row],[z₁]], -1, 0))</f>
        <v>17.57</v>
      </c>
      <c r="G52" s="2">
        <f ca="1" xml:space="preserve"> IFERROR( ( (PtList[[#This Row],[z₁]]-PtList[[#This Row],[z₀]]) + (PtList[[#This Row],[z₁⁻]]-PtList[[#This Row],[z₀⁻]]) ) /2, 0 )</f>
        <v>0</v>
      </c>
      <c r="H52" s="2" t="str">
        <f>IF(PtList[[#This Row],[z₁]]=0, "·", _xlfn.XLOOKUP(PtList[[#This Row],[z₁]], $S$9:$S$11, $T$9:$T$11, ,1))</f>
        <v>Maxi</v>
      </c>
    </row>
    <row r="53" spans="2:8" x14ac:dyDescent="0.3">
      <c r="B53" s="2">
        <f>COUNT(C$15:C53)-1</f>
        <v>38</v>
      </c>
      <c r="C53" s="2">
        <v>18.45</v>
      </c>
      <c r="D53" s="4" cm="1">
        <f t="array" ref="D53">_xlfn.IFS(PtList[[#This Row],[x]]&lt;d₁, PtList[[#This Row],[z₀]], PtList[[#This Row],[x]]&gt;d₂, PtList[[#This Row],[z₀]], 1, h)</f>
        <v>18.45</v>
      </c>
      <c r="E53" s="2">
        <f ca="1">IF( PtList[[#This Row],[x]]=0, "·", OFFSET(PtList[[#This Row],[z₀]], -1, 0))</f>
        <v>18.34</v>
      </c>
      <c r="F53" s="2">
        <f ca="1">IF( PtList[[#This Row],[x]]=0, "·", OFFSET(PtList[[#This Row],[z₁]], -1, 0))</f>
        <v>18.34</v>
      </c>
      <c r="G53" s="2">
        <f ca="1" xml:space="preserve"> IFERROR( ( (PtList[[#This Row],[z₁]]-PtList[[#This Row],[z₀]]) + (PtList[[#This Row],[z₁⁻]]-PtList[[#This Row],[z₀⁻]]) ) /2, 0 )</f>
        <v>0</v>
      </c>
      <c r="H53" s="2" t="str">
        <f>IF(PtList[[#This Row],[z₁]]=0, "·", _xlfn.XLOOKUP(PtList[[#This Row],[z₁]], $S$9:$S$11, $T$9:$T$11, ,1))</f>
        <v>Maxi</v>
      </c>
    </row>
    <row r="54" spans="2:8" x14ac:dyDescent="0.3">
      <c r="B54" s="2">
        <f>COUNT(C$15:C54)-1</f>
        <v>39</v>
      </c>
      <c r="C54" s="2">
        <v>19.37</v>
      </c>
      <c r="D54" s="4" cm="1">
        <f t="array" ref="D54">_xlfn.IFS(PtList[[#This Row],[x]]&lt;d₁, PtList[[#This Row],[z₀]], PtList[[#This Row],[x]]&gt;d₂, PtList[[#This Row],[z₀]], 1, h)</f>
        <v>19.37</v>
      </c>
      <c r="E54" s="2">
        <f ca="1">IF( PtList[[#This Row],[x]]=0, "·", OFFSET(PtList[[#This Row],[z₀]], -1, 0))</f>
        <v>18.45</v>
      </c>
      <c r="F54" s="2">
        <f ca="1">IF( PtList[[#This Row],[x]]=0, "·", OFFSET(PtList[[#This Row],[z₁]], -1, 0))</f>
        <v>18.45</v>
      </c>
      <c r="G54" s="2">
        <f ca="1" xml:space="preserve"> IFERROR( ( (PtList[[#This Row],[z₁]]-PtList[[#This Row],[z₀]]) + (PtList[[#This Row],[z₁⁻]]-PtList[[#This Row],[z₀⁻]]) ) /2, 0 )</f>
        <v>0</v>
      </c>
      <c r="H54" s="2" t="str">
        <f>IF(PtList[[#This Row],[z₁]]=0, "·", _xlfn.XLOOKUP(PtList[[#This Row],[z₁]], $S$9:$S$11, $T$9:$T$11, ,1))</f>
        <v>Maxi</v>
      </c>
    </row>
    <row r="55" spans="2:8" x14ac:dyDescent="0.3">
      <c r="B55" s="2">
        <f>COUNT(C$15:C55)-1</f>
        <v>40</v>
      </c>
      <c r="C55" s="2">
        <v>20</v>
      </c>
      <c r="D55" s="4" cm="1">
        <f t="array" ref="D55">_xlfn.IFS(PtList[[#This Row],[x]]&lt;d₁, PtList[[#This Row],[z₀]], PtList[[#This Row],[x]]&gt;d₂, PtList[[#This Row],[z₀]], 1, h)</f>
        <v>20</v>
      </c>
      <c r="E55" s="2">
        <f ca="1">IF( PtList[[#This Row],[x]]=0, "·", OFFSET(PtList[[#This Row],[z₀]], -1, 0))</f>
        <v>19.37</v>
      </c>
      <c r="F55" s="2">
        <f ca="1">IF( PtList[[#This Row],[x]]=0, "·", OFFSET(PtList[[#This Row],[z₁]], -1, 0))</f>
        <v>19.37</v>
      </c>
      <c r="G55" s="2">
        <f ca="1" xml:space="preserve"> IFERROR( ( (PtList[[#This Row],[z₁]]-PtList[[#This Row],[z₀]]) + (PtList[[#This Row],[z₁⁻]]-PtList[[#This Row],[z₀⁻]]) ) /2, 0 )</f>
        <v>0</v>
      </c>
      <c r="H55" s="2" t="str">
        <f>IF(PtList[[#This Row],[z₁]]=0, "·", _xlfn.XLOOKUP(PtList[[#This Row],[z₁]], $S$9:$S$11, $T$9:$T$11, ,1))</f>
        <v>Maxi</v>
      </c>
    </row>
  </sheetData>
  <pageMargins left="0.7" right="0.7" top="0.75" bottom="0.75" header="0.3" footer="0.3"/>
  <drawing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77f3e2d8-c321-435c-9e0f-957f761eb6db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B0027FEC0C837A4D868C9AF6453E05A7" ma:contentTypeVersion="18" ma:contentTypeDescription="Új dokumentum létrehozása." ma:contentTypeScope="" ma:versionID="76d45afbe137871df85befe775c137d8">
  <xsd:schema xmlns:xsd="http://www.w3.org/2001/XMLSchema" xmlns:xs="http://www.w3.org/2001/XMLSchema" xmlns:p="http://schemas.microsoft.com/office/2006/metadata/properties" xmlns:ns3="77f3e2d8-c321-435c-9e0f-957f761eb6db" xmlns:ns4="2eb6c535-44d4-490a-8182-15aec305059b" targetNamespace="http://schemas.microsoft.com/office/2006/metadata/properties" ma:root="true" ma:fieldsID="2fbb7275fab7f61b8c35d2d321f11ef1" ns3:_="" ns4:_="">
    <xsd:import namespace="77f3e2d8-c321-435c-9e0f-957f761eb6db"/>
    <xsd:import namespace="2eb6c535-44d4-490a-8182-15aec305059b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ServiceLocation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MediaServiceSearchProperties" minOccurs="0"/>
                <xsd:element ref="ns3:_activity" minOccurs="0"/>
                <xsd:element ref="ns3:MediaServiceObjectDetectorVersions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7f3e2d8-c321-435c-9e0f-957f761eb6d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_activity" ma:index="23" nillable="true" ma:displayName="_activity" ma:hidden="true" ma:internalName="_activity">
      <xsd:simpleType>
        <xsd:restriction base="dms:Note"/>
      </xsd:simple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ystemTags" ma:index="25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b6c535-44d4-490a-8182-15aec305059b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Résztvevők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Megosztva részletekkel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Megosztási tipp kivonata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153C492-DE46-4E35-AF05-D244DDAA562F}">
  <ds:schemaRefs>
    <ds:schemaRef ds:uri="http://www.w3.org/XML/1998/namespace"/>
    <ds:schemaRef ds:uri="http://schemas.microsoft.com/office/infopath/2007/PartnerControls"/>
    <ds:schemaRef ds:uri="http://purl.org/dc/dcmitype/"/>
    <ds:schemaRef ds:uri="http://purl.org/dc/terms/"/>
    <ds:schemaRef ds:uri="http://purl.org/dc/elements/1.1/"/>
    <ds:schemaRef ds:uri="2eb6c535-44d4-490a-8182-15aec305059b"/>
    <ds:schemaRef ds:uri="http://schemas.microsoft.com/office/2006/metadata/properties"/>
    <ds:schemaRef ds:uri="http://schemas.microsoft.com/office/2006/documentManagement/types"/>
    <ds:schemaRef ds:uri="77f3e2d8-c321-435c-9e0f-957f761eb6db"/>
    <ds:schemaRef ds:uri="http://schemas.openxmlformats.org/package/2006/metadata/core-properties"/>
  </ds:schemaRefs>
</ds:datastoreItem>
</file>

<file path=customXml/itemProps2.xml><?xml version="1.0" encoding="utf-8"?>
<ds:datastoreItem xmlns:ds="http://schemas.openxmlformats.org/officeDocument/2006/customXml" ds:itemID="{CFA1CE08-7F01-4158-990F-64F458F6A29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95BE662-BCCA-4146-AF00-D42FFF4C0C4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7f3e2d8-c321-435c-9e0f-957f761eb6db"/>
    <ds:schemaRef ds:uri="2eb6c535-44d4-490a-8182-15aec305059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4</vt:i4>
      </vt:variant>
    </vt:vector>
  </HeadingPairs>
  <TitlesOfParts>
    <vt:vector size="5" baseType="lpstr">
      <vt:lpstr>_SL</vt:lpstr>
      <vt:lpstr>_SL!d₁</vt:lpstr>
      <vt:lpstr>_SL!d₂</vt:lpstr>
      <vt:lpstr>_SL!h</vt:lpstr>
      <vt:lpstr>_SL!V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Strommer László</dc:creator>
  <cp:lastModifiedBy>Strommer László</cp:lastModifiedBy>
  <dcterms:created xsi:type="dcterms:W3CDTF">2024-05-04T15:17:16Z</dcterms:created>
  <dcterms:modified xsi:type="dcterms:W3CDTF">2024-05-05T13:13:48Z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0x010100B0027FEC0C837A4D868C9AF6453E05A7</vt:lpwstr>
  </property>
</Properties>
</file>